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2\Desktop\"/>
    </mc:Choice>
  </mc:AlternateContent>
  <xr:revisionPtr revIDLastSave="0" documentId="13_ncr:1_{F1CD2F42-6C9B-47FC-AA91-D7299A037893}" xr6:coauthVersionLast="47" xr6:coauthVersionMax="47" xr10:uidLastSave="{00000000-0000-0000-0000-000000000000}"/>
  <bookViews>
    <workbookView xWindow="-120" yWindow="-120" windowWidth="29040" windowHeight="15720" xr2:uid="{92EB4138-2FF6-4AF2-9D74-8E046A4348F1}"/>
  </bookViews>
  <sheets>
    <sheet name="資金収支計算書" sheetId="1" r:id="rId1"/>
    <sheet name="事業活動計算書" sheetId="2" r:id="rId2"/>
    <sheet name="貸借対照表" sheetId="3" r:id="rId3"/>
  </sheets>
  <definedNames>
    <definedName name="_xlnm.Print_Titles" localSheetId="0">資金収支計算書!$1:$7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3" l="1"/>
  <c r="E31" i="3"/>
  <c r="I30" i="3"/>
  <c r="E30" i="3"/>
  <c r="I29" i="3"/>
  <c r="E29" i="3"/>
  <c r="I28" i="3"/>
  <c r="E28" i="3"/>
  <c r="I27" i="3"/>
  <c r="E27" i="3"/>
  <c r="H26" i="3"/>
  <c r="H32" i="3" s="1"/>
  <c r="G26" i="3"/>
  <c r="G32" i="3" s="1"/>
  <c r="I32" i="3" s="1"/>
  <c r="E26" i="3"/>
  <c r="I25" i="3"/>
  <c r="E25" i="3"/>
  <c r="I24" i="3"/>
  <c r="E24" i="3"/>
  <c r="I23" i="3"/>
  <c r="E23" i="3"/>
  <c r="H22" i="3"/>
  <c r="G22" i="3"/>
  <c r="I22" i="3" s="1"/>
  <c r="D22" i="3"/>
  <c r="C22" i="3"/>
  <c r="E22" i="3" s="1"/>
  <c r="E21" i="3"/>
  <c r="E20" i="3"/>
  <c r="I19" i="3"/>
  <c r="D19" i="3"/>
  <c r="D18" i="3" s="1"/>
  <c r="C19" i="3"/>
  <c r="C18" i="3" s="1"/>
  <c r="E18" i="3" s="1"/>
  <c r="H18" i="3"/>
  <c r="G18" i="3"/>
  <c r="I18" i="3" s="1"/>
  <c r="E17" i="3"/>
  <c r="E16" i="3"/>
  <c r="E15" i="3"/>
  <c r="I14" i="3"/>
  <c r="E14" i="3"/>
  <c r="I13" i="3"/>
  <c r="E13" i="3"/>
  <c r="I12" i="3"/>
  <c r="E12" i="3"/>
  <c r="I11" i="3"/>
  <c r="E11" i="3"/>
  <c r="I10" i="3"/>
  <c r="E10" i="3"/>
  <c r="H9" i="3"/>
  <c r="H20" i="3" s="1"/>
  <c r="G9" i="3"/>
  <c r="G20" i="3" s="1"/>
  <c r="D9" i="3"/>
  <c r="D33" i="3" s="1"/>
  <c r="C9" i="3"/>
  <c r="C33" i="3" s="1"/>
  <c r="E33" i="3" s="1"/>
  <c r="I20" i="3" l="1"/>
  <c r="G33" i="3"/>
  <c r="H33" i="3"/>
  <c r="I26" i="3"/>
  <c r="E9" i="3"/>
  <c r="E19" i="3"/>
  <c r="I9" i="3"/>
  <c r="I33" i="3" l="1"/>
  <c r="G37" i="2"/>
  <c r="G36" i="2"/>
  <c r="G35" i="2"/>
  <c r="G33" i="2"/>
  <c r="F30" i="2"/>
  <c r="E30" i="2"/>
  <c r="G30" i="2" s="1"/>
  <c r="G29" i="2"/>
  <c r="G28" i="2"/>
  <c r="F27" i="2"/>
  <c r="F31" i="2" s="1"/>
  <c r="E27" i="2"/>
  <c r="E31" i="2" s="1"/>
  <c r="G31" i="2" s="1"/>
  <c r="F24" i="2"/>
  <c r="E24" i="2"/>
  <c r="G24" i="2" s="1"/>
  <c r="G23" i="2"/>
  <c r="F22" i="2"/>
  <c r="F25" i="2" s="1"/>
  <c r="E22" i="2"/>
  <c r="E25" i="2" s="1"/>
  <c r="G21" i="2"/>
  <c r="G20" i="2"/>
  <c r="F18" i="2"/>
  <c r="E18" i="2"/>
  <c r="G18" i="2" s="1"/>
  <c r="G17" i="2"/>
  <c r="G16" i="2"/>
  <c r="G15" i="2"/>
  <c r="G14" i="2"/>
  <c r="G13" i="2"/>
  <c r="G12" i="2"/>
  <c r="F11" i="2"/>
  <c r="F19" i="2" s="1"/>
  <c r="E11" i="2"/>
  <c r="G11" i="2" s="1"/>
  <c r="G10" i="2"/>
  <c r="G9" i="2"/>
  <c r="G8" i="2"/>
  <c r="G25" i="2" l="1"/>
  <c r="F26" i="2"/>
  <c r="F32" i="2" s="1"/>
  <c r="F34" i="2" s="1"/>
  <c r="F38" i="2" s="1"/>
  <c r="G22" i="2"/>
  <c r="G27" i="2"/>
  <c r="E19" i="2"/>
  <c r="E26" i="2" l="1"/>
  <c r="G19" i="2"/>
  <c r="G26" i="2" l="1"/>
  <c r="E32" i="2"/>
  <c r="E34" i="2" l="1"/>
  <c r="G32" i="2"/>
  <c r="E38" i="2" l="1"/>
  <c r="G38" i="2" s="1"/>
  <c r="G34" i="2"/>
  <c r="G31" i="1"/>
  <c r="G28" i="1"/>
  <c r="G26" i="1"/>
  <c r="F26" i="1"/>
  <c r="E26" i="1"/>
  <c r="G25" i="1"/>
  <c r="G24" i="1"/>
  <c r="F24" i="1"/>
  <c r="F27" i="1" s="1"/>
  <c r="E24" i="1"/>
  <c r="E27" i="1" s="1"/>
  <c r="G23" i="1"/>
  <c r="F21" i="1"/>
  <c r="G21" i="1" s="1"/>
  <c r="E21" i="1"/>
  <c r="G20" i="1"/>
  <c r="F19" i="1"/>
  <c r="G19" i="1" s="1"/>
  <c r="E19" i="1"/>
  <c r="E22" i="1" s="1"/>
  <c r="G17" i="1"/>
  <c r="F17" i="1"/>
  <c r="E17" i="1"/>
  <c r="G16" i="1"/>
  <c r="G15" i="1"/>
  <c r="G14" i="1"/>
  <c r="G13" i="1"/>
  <c r="G12" i="1"/>
  <c r="F12" i="1"/>
  <c r="F18" i="1" s="1"/>
  <c r="E12" i="1"/>
  <c r="E18" i="1" s="1"/>
  <c r="G11" i="1"/>
  <c r="G10" i="1"/>
  <c r="G9" i="1"/>
  <c r="G8" i="1"/>
  <c r="G27" i="1" l="1"/>
  <c r="G18" i="1"/>
  <c r="E30" i="1"/>
  <c r="F22" i="1"/>
  <c r="F30" i="1" s="1"/>
  <c r="F32" i="1" s="1"/>
  <c r="E32" i="1" l="1"/>
  <c r="G32" i="1" s="1"/>
  <c r="G30" i="1"/>
  <c r="G22" i="1"/>
</calcChain>
</file>

<file path=xl/sharedStrings.xml><?xml version="1.0" encoding="utf-8"?>
<sst xmlns="http://schemas.openxmlformats.org/spreadsheetml/2006/main" count="149" uniqueCount="132">
  <si>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</si>
  <si>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</si>
  <si>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（自）令和6年4月1日  （至）令和7年3月31日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</si>
  <si>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</si>
  <si>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</si>
  <si>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</si>
  <si>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</si>
  <si>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</si>
  <si>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</si>
  <si>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</si>
  <si>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</si>
  <si>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</si>
  <si>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（何）事業収入</t>
  </si>
  <si>
    <t>受取利息配当金収入</t>
  </si>
  <si>
    <t>その他の収入</t>
  </si>
  <si>
    <t>事業活動収入計（１）</t>
  </si>
  <si>
    <t>支出</t>
  </si>
  <si>
    <t>人件費支出</t>
  </si>
  <si>
    <t>事業費支出</t>
  </si>
  <si>
    <t>事務費支出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</si>
  <si>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</si>
  <si>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</si>
  <si>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</si>
  <si>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</si>
  <si>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施設整備等収入計（４）</t>
  </si>
  <si>
    <t>固定資産取得支出</t>
  </si>
  <si>
    <t>施設整備等支出計（５）</t>
  </si>
  <si>
    <t>施設整備等資金収支差額（６）＝（４）－（５）</t>
  </si>
  <si>
    <t>その他の活動による収支</t>
  </si>
  <si>
    <t>積立資産取崩収入</t>
  </si>
  <si>
    <t>その他の活動収入計（７）</t>
  </si>
  <si>
    <t>積立資産支出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</si>
  <si>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</si>
  <si>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</si>
  <si>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</si>
  <si>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</si>
  <si>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</si>
  <si>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</si>
  <si>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</si>
  <si>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</si>
  <si>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</si>
  <si>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</si>
  <si>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</si>
  <si>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</si>
  <si>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</si>
  <si>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介護保険事業収益</t>
  </si>
  <si>
    <t>（何）事業収益</t>
  </si>
  <si>
    <t>その他の収益</t>
  </si>
  <si>
    <t>サービス活動収益計（１）</t>
  </si>
  <si>
    <t>費用</t>
  </si>
  <si>
    <t>人件費</t>
  </si>
  <si>
    <t>事業費</t>
  </si>
  <si>
    <t>事務費</t>
  </si>
  <si>
    <t>減価償却費</t>
  </si>
  <si>
    <t>国庫補助金等特別積立金取崩額</t>
  </si>
  <si>
    <t>徴収不能額</t>
  </si>
  <si>
    <t>サービス活動費用計（２）</t>
  </si>
  <si>
    <t>サービス活動増減差額（３）＝（１）－（２）</t>
  </si>
  <si>
    <t>サービス活動外増減の部</t>
  </si>
  <si>
    <t>受取利息配当金収益</t>
  </si>
  <si>
    <t>その他のサービス活動外収益</t>
  </si>
  <si>
    <t>サービス活動外収益計（４）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</si>
  <si>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</si>
  <si>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</si>
  <si>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</si>
  <si>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</si>
  <si>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</si>
  <si>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特別収益計（８）</t>
  </si>
  <si>
    <t>固定資産売却損・処分損</t>
  </si>
  <si>
    <t>国庫補助金等特別積立金積立額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</si>
  <si>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</si>
  <si>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</si>
  <si>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</si>
  <si>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</si>
  <si>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</si>
  <si>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</si>
  <si>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</si>
  <si>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</si>
  <si>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</si>
  <si>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</si>
  <si>
    <t>第三号第一様式（第二十七条第四項関係）</t>
    <phoneticPr fontId="4"/>
  </si>
  <si>
    <t>法人単位貸借対照表</t>
    <phoneticPr fontId="1"/>
  </si>
  <si>
    <t>令和7年3月31日現在</t>
    <phoneticPr fontId="1"/>
  </si>
  <si>
    <t>資産の部</t>
    <phoneticPr fontId="1"/>
  </si>
  <si>
    <t>負債の部</t>
    <phoneticPr fontId="1"/>
  </si>
  <si>
    <t>当年度末</t>
    <rPh sb="0" eb="1">
      <t>トウ</t>
    </rPh>
    <rPh sb="1" eb="4">
      <t>ネンドマツ</t>
    </rPh>
    <phoneticPr fontId="2"/>
  </si>
  <si>
    <t>前年度末</t>
    <rPh sb="0" eb="3">
      <t>ゼンネンド</t>
    </rPh>
    <rPh sb="3" eb="4">
      <t>マツ</t>
    </rPh>
    <phoneticPr fontId="2"/>
  </si>
  <si>
    <t>増減</t>
    <rPh sb="0" eb="2">
      <t>ゾウゲン</t>
    </rPh>
    <phoneticPr fontId="2"/>
  </si>
  <si>
    <t>流動資産</t>
  </si>
  <si>
    <t>流動負債</t>
  </si>
  <si>
    <t>　現金預金</t>
  </si>
  <si>
    <t>　事業未払金</t>
  </si>
  <si>
    <t>　事業未収金</t>
  </si>
  <si>
    <t>　預り金</t>
  </si>
  <si>
    <t>　未収補助金</t>
  </si>
  <si>
    <t>　前受収益</t>
  </si>
  <si>
    <t>　貯蔵品</t>
  </si>
  <si>
    <t>　仮受金</t>
  </si>
  <si>
    <t>　医薬品</t>
  </si>
  <si>
    <t>　賞与引当金</t>
  </si>
  <si>
    <t>　給食用材料</t>
  </si>
  <si>
    <t>　立替金</t>
  </si>
  <si>
    <t>　前払金</t>
  </si>
  <si>
    <t>固定資産</t>
  </si>
  <si>
    <t>固定負債</t>
  </si>
  <si>
    <t>基本財産</t>
  </si>
  <si>
    <t>　退職給付引当金</t>
  </si>
  <si>
    <t>　土地</t>
  </si>
  <si>
    <t>負債の部合計</t>
  </si>
  <si>
    <t>　建物</t>
  </si>
  <si>
    <t>純資産の部</t>
  </si>
  <si>
    <t>その他の固定資産</t>
  </si>
  <si>
    <t>基本金</t>
  </si>
  <si>
    <t>　第１号基本金</t>
  </si>
  <si>
    <t>　第２号基本金</t>
  </si>
  <si>
    <t>　構築物</t>
  </si>
  <si>
    <t>国庫補助金等特別積立金</t>
  </si>
  <si>
    <t>　機械及び装置</t>
  </si>
  <si>
    <t>その他の積立金</t>
  </si>
  <si>
    <t>　車輌運搬具</t>
  </si>
  <si>
    <t>　人件費積立金</t>
  </si>
  <si>
    <t>　器具及び備品</t>
  </si>
  <si>
    <t>　修繕積立金</t>
  </si>
  <si>
    <t>　権利</t>
  </si>
  <si>
    <t>次期繰越活動増減差額</t>
  </si>
  <si>
    <t>　長期貸付金</t>
  </si>
  <si>
    <t>（うち当期活動増減差額）</t>
  </si>
  <si>
    <t>　退職給付引当資産</t>
  </si>
  <si>
    <t>　（何）積立資産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</si>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</sst>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vertical="center" textRotation="255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2" xfId="2" applyFont="1" applyBorder="1" applyAlignment="1">
      <alignment vertical="center" textRotation="255"/>
    </xf>
    <xf numFmtId="0" fontId="7" fillId="0" borderId="3" xfId="2" applyFont="1" applyBorder="1" applyAlignment="1">
      <alignment vertical="center" textRotation="255"/>
    </xf>
    <xf numFmtId="0" fontId="7" fillId="0" borderId="4" xfId="2" applyFont="1" applyBorder="1" applyAlignment="1">
      <alignment vertical="center" textRotation="255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0" fontId="7" fillId="0" borderId="3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4" xfId="2" applyFont="1" applyBorder="1" applyAlignment="1">
      <alignment horizontal="left" vertical="center" textRotation="255"/>
    </xf>
    <xf numFmtId="0" fontId="7" fillId="0" borderId="1" xfId="2" applyFont="1" applyBorder="1" applyAlignment="1">
      <alignment horizontal="left" vertical="top" shrinkToFit="1"/>
    </xf>
    <xf numFmtId="176" fontId="9" fillId="0" borderId="13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left" vertical="center" textRotation="255"/>
    </xf>
    <xf numFmtId="0" fontId="7" fillId="0" borderId="14" xfId="2" applyFont="1" applyBorder="1" applyAlignment="1">
      <alignment horizontal="left" vertical="top" shrinkToFit="1"/>
    </xf>
    <xf numFmtId="176" fontId="9" fillId="0" borderId="14" xfId="2" applyNumberFormat="1" applyFont="1" applyBorder="1" applyAlignment="1" applyProtection="1">
      <alignment vertical="top" shrinkToFit="1"/>
      <protection locked="0"/>
    </xf>
    <xf numFmtId="0" fontId="7" fillId="0" borderId="7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  <xf numFmtId="0" fontId="5" fillId="0" borderId="0" xfId="0" applyFont="1" applyAlignment="1">
      <alignment horizontal="right" vertical="center" shrinkToFit="1"/>
    </xf>
    <xf numFmtId="0" fontId="7" fillId="0" borderId="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left" vertical="top" shrinkToFit="1"/>
    </xf>
    <xf numFmtId="176" fontId="9" fillId="0" borderId="4" xfId="2" applyNumberFormat="1" applyFont="1" applyBorder="1" applyAlignment="1" applyProtection="1">
      <alignment vertical="top" shrinkToFit="1"/>
      <protection locked="0"/>
    </xf>
  </cellXfs>
  <cellStyles count="3">
    <cellStyle name="標準" xfId="0" builtinId="0"/>
    <cellStyle name="標準 2" xfId="2" xr:uid="{152D4EDE-A1D2-47B7-8751-8872B8E6EC62}"/>
    <cellStyle name="標準 3" xfId="1" xr:uid="{94AD66E9-2601-473A-9096-7AE1C014F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6784-4A4A-409F-85D5-3B980964CDDF}">
  <sheetPr>
    <pageSetUpPr fitToPage="1"/>
  </sheetPr>
  <dimension ref="B2:H42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2" spans="2:8" ht="21" x14ac:dyDescent="0.4">
      <c r="B2" s="1"/>
      <c r="C2" s="1"/>
      <c r="D2" s="1"/>
      <c r="E2" s="2"/>
      <c r="F2" s="2"/>
      <c r="G2" s="3"/>
      <c r="H2" s="3" t="s">
        <v>0</v>
      </c>
    </row>
    <row r="3" spans="2:8" ht="21" x14ac:dyDescent="0.4">
      <c r="B3" s="35" t="s">
        <v>1</v>
      </c>
      <c r="C3" s="35"/>
      <c r="D3" s="35"/>
      <c r="E3" s="35"/>
      <c r="F3" s="35"/>
      <c r="G3" s="35"/>
      <c r="H3" s="35"/>
    </row>
    <row r="4" spans="2:8" ht="21" x14ac:dyDescent="0.4">
      <c r="B4" s="1"/>
      <c r="C4" s="1"/>
      <c r="D4" s="1"/>
      <c r="E4" s="1"/>
      <c r="F4" s="1"/>
      <c r="G4" s="2"/>
      <c r="H4" s="2"/>
    </row>
    <row r="5" spans="2:8" ht="21" x14ac:dyDescent="0.4">
      <c r="B5" s="36" t="s">
        <v>2</v>
      </c>
      <c r="C5" s="36"/>
      <c r="D5" s="36"/>
      <c r="E5" s="36"/>
      <c r="F5" s="36"/>
      <c r="G5" s="36"/>
      <c r="H5" s="36"/>
    </row>
    <row r="6" spans="2:8" x14ac:dyDescent="0.4">
      <c r="B6" s="4"/>
      <c r="C6" s="4"/>
      <c r="D6" s="4"/>
      <c r="E6" s="4"/>
      <c r="F6" s="2"/>
      <c r="G6" s="2"/>
      <c r="H6" s="4" t="s">
        <v>3</v>
      </c>
    </row>
    <row r="7" spans="2:8" x14ac:dyDescent="0.4">
      <c r="B7" s="37" t="s">
        <v>4</v>
      </c>
      <c r="C7" s="37"/>
      <c r="D7" s="37"/>
      <c r="E7" s="5" t="s">
        <v>5</v>
      </c>
      <c r="F7" s="5" t="s">
        <v>6</v>
      </c>
      <c r="G7" s="5" t="s">
        <v>7</v>
      </c>
      <c r="H7" s="5" t="s">
        <v>8</v>
      </c>
    </row>
    <row r="8" spans="2:8" x14ac:dyDescent="0.4">
      <c r="B8" s="32" t="s">
        <v>9</v>
      </c>
      <c r="C8" s="32" t="s">
        <v>10</v>
      </c>
      <c r="D8" s="6" t="s">
        <v>11</v>
      </c>
      <c r="E8" s="7">
        <v>532261000</v>
      </c>
      <c r="F8" s="8">
        <v>536558159</v>
      </c>
      <c r="G8" s="8">
        <f>E8-F8</f>
        <v>-4297159</v>
      </c>
      <c r="H8" s="8"/>
    </row>
    <row r="9" spans="2:8" x14ac:dyDescent="0.4">
      <c r="B9" s="33"/>
      <c r="C9" s="33"/>
      <c r="D9" s="9" t="s">
        <v>12</v>
      </c>
      <c r="E9" s="10">
        <v>5294000</v>
      </c>
      <c r="F9" s="11">
        <v>6233641</v>
      </c>
      <c r="G9" s="11">
        <f t="shared" ref="G9:G32" si="0">E9-F9</f>
        <v>-939641</v>
      </c>
      <c r="H9" s="11"/>
    </row>
    <row r="10" spans="2:8" x14ac:dyDescent="0.4">
      <c r="B10" s="33"/>
      <c r="C10" s="33"/>
      <c r="D10" s="9" t="s">
        <v>13</v>
      </c>
      <c r="E10" s="10">
        <v>67000</v>
      </c>
      <c r="F10" s="11">
        <v>67921</v>
      </c>
      <c r="G10" s="11">
        <f t="shared" si="0"/>
        <v>-921</v>
      </c>
      <c r="H10" s="11"/>
    </row>
    <row r="11" spans="2:8" x14ac:dyDescent="0.4">
      <c r="B11" s="33"/>
      <c r="C11" s="33"/>
      <c r="D11" s="9" t="s">
        <v>14</v>
      </c>
      <c r="E11" s="12">
        <v>3825000</v>
      </c>
      <c r="F11" s="11">
        <v>4504676</v>
      </c>
      <c r="G11" s="11">
        <f t="shared" si="0"/>
        <v>-679676</v>
      </c>
      <c r="H11" s="11"/>
    </row>
    <row r="12" spans="2:8" x14ac:dyDescent="0.4">
      <c r="B12" s="33"/>
      <c r="C12" s="34"/>
      <c r="D12" s="14" t="s">
        <v>15</v>
      </c>
      <c r="E12" s="15">
        <f>+E8+E9+E10+E11</f>
        <v>541447000</v>
      </c>
      <c r="F12" s="16">
        <f>+F8+F9+F10+F11</f>
        <v>547364397</v>
      </c>
      <c r="G12" s="16">
        <f t="shared" si="0"/>
        <v>-5917397</v>
      </c>
      <c r="H12" s="16"/>
    </row>
    <row r="13" spans="2:8" x14ac:dyDescent="0.4">
      <c r="B13" s="33"/>
      <c r="C13" s="32" t="s">
        <v>16</v>
      </c>
      <c r="D13" s="9" t="s">
        <v>17</v>
      </c>
      <c r="E13" s="7">
        <v>403399000</v>
      </c>
      <c r="F13" s="11">
        <v>399291968</v>
      </c>
      <c r="G13" s="11">
        <f t="shared" si="0"/>
        <v>4107032</v>
      </c>
      <c r="H13" s="11"/>
    </row>
    <row r="14" spans="2:8" x14ac:dyDescent="0.4">
      <c r="B14" s="33"/>
      <c r="C14" s="33"/>
      <c r="D14" s="9" t="s">
        <v>18</v>
      </c>
      <c r="E14" s="10">
        <v>106320000</v>
      </c>
      <c r="F14" s="11">
        <v>101385210</v>
      </c>
      <c r="G14" s="11">
        <f t="shared" si="0"/>
        <v>4934790</v>
      </c>
      <c r="H14" s="11"/>
    </row>
    <row r="15" spans="2:8" x14ac:dyDescent="0.4">
      <c r="B15" s="33"/>
      <c r="C15" s="33"/>
      <c r="D15" s="9" t="s">
        <v>19</v>
      </c>
      <c r="E15" s="10">
        <v>98240000</v>
      </c>
      <c r="F15" s="11">
        <v>91138385</v>
      </c>
      <c r="G15" s="11">
        <f t="shared" si="0"/>
        <v>7101615</v>
      </c>
      <c r="H15" s="11"/>
    </row>
    <row r="16" spans="2:8" x14ac:dyDescent="0.4">
      <c r="B16" s="33"/>
      <c r="C16" s="33"/>
      <c r="D16" s="9" t="s">
        <v>20</v>
      </c>
      <c r="E16" s="12">
        <v>141000</v>
      </c>
      <c r="F16" s="11">
        <v>140103</v>
      </c>
      <c r="G16" s="11">
        <f t="shared" si="0"/>
        <v>897</v>
      </c>
      <c r="H16" s="11"/>
    </row>
    <row r="17" spans="2:8" x14ac:dyDescent="0.4">
      <c r="B17" s="33"/>
      <c r="C17" s="34"/>
      <c r="D17" s="14" t="s">
        <v>21</v>
      </c>
      <c r="E17" s="15">
        <f>+E13+E14+E15+E16</f>
        <v>608100000</v>
      </c>
      <c r="F17" s="16">
        <f>+F13+F14+F15+F16</f>
        <v>591955666</v>
      </c>
      <c r="G17" s="16">
        <f t="shared" si="0"/>
        <v>16144334</v>
      </c>
      <c r="H17" s="16"/>
    </row>
    <row r="18" spans="2:8" x14ac:dyDescent="0.4">
      <c r="B18" s="34"/>
      <c r="C18" s="17" t="s">
        <v>22</v>
      </c>
      <c r="D18" s="18"/>
      <c r="E18" s="15">
        <f xml:space="preserve"> +E12 - E17</f>
        <v>-66653000</v>
      </c>
      <c r="F18" s="19">
        <f xml:space="preserve"> +F12 - F17</f>
        <v>-44591269</v>
      </c>
      <c r="G18" s="19">
        <f t="shared" si="0"/>
        <v>-22061731</v>
      </c>
      <c r="H18" s="19"/>
    </row>
    <row r="19" spans="2:8" ht="30" x14ac:dyDescent="0.4">
      <c r="B19" s="32" t="s">
        <v>23</v>
      </c>
      <c r="C19" s="13" t="s">
        <v>10</v>
      </c>
      <c r="D19" s="14" t="s">
        <v>24</v>
      </c>
      <c r="E19" s="15">
        <f>0</f>
        <v>0</v>
      </c>
      <c r="F19" s="16">
        <f>0</f>
        <v>0</v>
      </c>
      <c r="G19" s="16">
        <f t="shared" si="0"/>
        <v>0</v>
      </c>
      <c r="H19" s="16"/>
    </row>
    <row r="20" spans="2:8" x14ac:dyDescent="0.4">
      <c r="B20" s="33"/>
      <c r="C20" s="32" t="s">
        <v>16</v>
      </c>
      <c r="D20" s="9" t="s">
        <v>25</v>
      </c>
      <c r="E20" s="15">
        <v>18663000</v>
      </c>
      <c r="F20" s="11">
        <v>18412350</v>
      </c>
      <c r="G20" s="11">
        <f t="shared" si="0"/>
        <v>250650</v>
      </c>
      <c r="H20" s="11"/>
    </row>
    <row r="21" spans="2:8" x14ac:dyDescent="0.4">
      <c r="B21" s="33"/>
      <c r="C21" s="34"/>
      <c r="D21" s="14" t="s">
        <v>26</v>
      </c>
      <c r="E21" s="15">
        <f>+E20</f>
        <v>18663000</v>
      </c>
      <c r="F21" s="16">
        <f>+F20</f>
        <v>18412350</v>
      </c>
      <c r="G21" s="16">
        <f t="shared" si="0"/>
        <v>250650</v>
      </c>
      <c r="H21" s="16"/>
    </row>
    <row r="22" spans="2:8" x14ac:dyDescent="0.4">
      <c r="B22" s="34"/>
      <c r="C22" s="20" t="s">
        <v>27</v>
      </c>
      <c r="D22" s="18"/>
      <c r="E22" s="15">
        <f xml:space="preserve"> +E19 - E21</f>
        <v>-18663000</v>
      </c>
      <c r="F22" s="19">
        <f xml:space="preserve"> +F19 - F21</f>
        <v>-18412350</v>
      </c>
      <c r="G22" s="19">
        <f t="shared" si="0"/>
        <v>-250650</v>
      </c>
      <c r="H22" s="19"/>
    </row>
    <row r="23" spans="2:8" x14ac:dyDescent="0.4">
      <c r="B23" s="32" t="s">
        <v>28</v>
      </c>
      <c r="C23" s="32" t="s">
        <v>10</v>
      </c>
      <c r="D23" s="9" t="s">
        <v>29</v>
      </c>
      <c r="E23" s="15">
        <v>5672000</v>
      </c>
      <c r="F23" s="11">
        <v>5848418</v>
      </c>
      <c r="G23" s="11">
        <f t="shared" si="0"/>
        <v>-176418</v>
      </c>
      <c r="H23" s="11"/>
    </row>
    <row r="24" spans="2:8" x14ac:dyDescent="0.4">
      <c r="B24" s="33"/>
      <c r="C24" s="34"/>
      <c r="D24" s="14" t="s">
        <v>30</v>
      </c>
      <c r="E24" s="15">
        <f>+E23</f>
        <v>5672000</v>
      </c>
      <c r="F24" s="16">
        <f>+F23</f>
        <v>5848418</v>
      </c>
      <c r="G24" s="16">
        <f t="shared" si="0"/>
        <v>-176418</v>
      </c>
      <c r="H24" s="16"/>
    </row>
    <row r="25" spans="2:8" x14ac:dyDescent="0.4">
      <c r="B25" s="33"/>
      <c r="C25" s="32" t="s">
        <v>16</v>
      </c>
      <c r="D25" s="9" t="s">
        <v>31</v>
      </c>
      <c r="E25" s="15">
        <v>3539000</v>
      </c>
      <c r="F25" s="11">
        <v>3536872</v>
      </c>
      <c r="G25" s="11">
        <f t="shared" si="0"/>
        <v>2128</v>
      </c>
      <c r="H25" s="11"/>
    </row>
    <row r="26" spans="2:8" x14ac:dyDescent="0.4">
      <c r="B26" s="33"/>
      <c r="C26" s="34"/>
      <c r="D26" s="21" t="s">
        <v>32</v>
      </c>
      <c r="E26" s="15">
        <f>+E25</f>
        <v>3539000</v>
      </c>
      <c r="F26" s="22">
        <f>+F25</f>
        <v>3536872</v>
      </c>
      <c r="G26" s="22">
        <f t="shared" si="0"/>
        <v>2128</v>
      </c>
      <c r="H26" s="22"/>
    </row>
    <row r="27" spans="2:8" x14ac:dyDescent="0.4">
      <c r="B27" s="34"/>
      <c r="C27" s="20" t="s">
        <v>33</v>
      </c>
      <c r="D27" s="18"/>
      <c r="E27" s="15">
        <f xml:space="preserve"> +E24 - E26</f>
        <v>2133000</v>
      </c>
      <c r="F27" s="19">
        <f xml:space="preserve"> +F24 - F26</f>
        <v>2311546</v>
      </c>
      <c r="G27" s="19">
        <f t="shared" si="0"/>
        <v>-178546</v>
      </c>
      <c r="H27" s="19"/>
    </row>
    <row r="28" spans="2:8" x14ac:dyDescent="0.4">
      <c r="B28" s="23" t="s">
        <v>34</v>
      </c>
      <c r="C28" s="24"/>
      <c r="D28" s="25"/>
      <c r="E28" s="7"/>
      <c r="F28" s="26"/>
      <c r="G28" s="26">
        <f>E28 + E29</f>
        <v>0</v>
      </c>
      <c r="H28" s="26"/>
    </row>
    <row r="29" spans="2:8" x14ac:dyDescent="0.4">
      <c r="B29" s="27"/>
      <c r="C29" s="28"/>
      <c r="D29" s="29"/>
      <c r="E29" s="12"/>
      <c r="F29" s="30"/>
      <c r="G29" s="30"/>
      <c r="H29" s="30"/>
    </row>
    <row r="30" spans="2:8" x14ac:dyDescent="0.4">
      <c r="B30" s="20" t="s">
        <v>35</v>
      </c>
      <c r="C30" s="17"/>
      <c r="D30" s="18"/>
      <c r="E30" s="15">
        <f xml:space="preserve"> +E18 +E22 +E27 - (E28 + E29)</f>
        <v>-83183000</v>
      </c>
      <c r="F30" s="19">
        <f xml:space="preserve"> +F18 +F22 +F27 - (F28 + F29)</f>
        <v>-60692073</v>
      </c>
      <c r="G30" s="19">
        <f t="shared" si="0"/>
        <v>-22490927</v>
      </c>
      <c r="H30" s="19"/>
    </row>
    <row r="31" spans="2:8" x14ac:dyDescent="0.4">
      <c r="B31" s="20" t="s">
        <v>36</v>
      </c>
      <c r="C31" s="17"/>
      <c r="D31" s="18"/>
      <c r="E31" s="15">
        <v>307161291</v>
      </c>
      <c r="F31" s="19">
        <v>365844995</v>
      </c>
      <c r="G31" s="19">
        <f t="shared" si="0"/>
        <v>-58683704</v>
      </c>
      <c r="H31" s="19"/>
    </row>
    <row r="32" spans="2:8" x14ac:dyDescent="0.4">
      <c r="B32" s="20" t="s">
        <v>37</v>
      </c>
      <c r="C32" s="17"/>
      <c r="D32" s="18"/>
      <c r="E32" s="15">
        <f xml:space="preserve"> +E30 +E31</f>
        <v>223978291</v>
      </c>
      <c r="F32" s="19">
        <f xml:space="preserve"> +F30 +F31</f>
        <v>305152922</v>
      </c>
      <c r="G32" s="19">
        <f t="shared" si="0"/>
        <v>-81174631</v>
      </c>
      <c r="H32" s="19"/>
    </row>
    <row r="33" spans="2:8" x14ac:dyDescent="0.4">
      <c r="B33" s="31"/>
      <c r="C33" s="31"/>
      <c r="D33" s="31"/>
      <c r="E33" s="31"/>
      <c r="F33" s="31"/>
      <c r="G33" s="31"/>
      <c r="H33" s="31"/>
    </row>
    <row r="34" spans="2:8" x14ac:dyDescent="0.4">
      <c r="B34" s="31"/>
      <c r="C34" s="31"/>
      <c r="D34" s="31"/>
      <c r="E34" s="31"/>
      <c r="F34" s="31"/>
      <c r="G34" s="31"/>
      <c r="H34" s="31"/>
    </row>
    <row r="35" spans="2:8" x14ac:dyDescent="0.4">
      <c r="B35" s="31"/>
      <c r="C35" s="31"/>
      <c r="D35" s="31"/>
      <c r="E35" s="31"/>
      <c r="F35" s="31"/>
      <c r="G35" s="31"/>
      <c r="H35" s="31"/>
    </row>
    <row r="36" spans="2:8" x14ac:dyDescent="0.4">
      <c r="B36" s="31"/>
      <c r="C36" s="31"/>
      <c r="D36" s="31"/>
      <c r="E36" s="31"/>
      <c r="F36" s="31"/>
      <c r="G36" s="31"/>
      <c r="H36" s="31"/>
    </row>
    <row r="37" spans="2:8" x14ac:dyDescent="0.4">
      <c r="B37" s="31"/>
      <c r="C37" s="31"/>
      <c r="D37" s="31"/>
      <c r="E37" s="31"/>
      <c r="F37" s="31"/>
      <c r="G37" s="31"/>
      <c r="H37" s="31"/>
    </row>
    <row r="38" spans="2:8" x14ac:dyDescent="0.4">
      <c r="B38" s="31"/>
      <c r="C38" s="31"/>
      <c r="D38" s="31"/>
      <c r="E38" s="31"/>
      <c r="F38" s="31"/>
      <c r="G38" s="31"/>
      <c r="H38" s="31"/>
    </row>
    <row r="39" spans="2:8" x14ac:dyDescent="0.4">
      <c r="B39" s="31"/>
      <c r="C39" s="31"/>
      <c r="D39" s="31"/>
      <c r="E39" s="31"/>
      <c r="F39" s="31"/>
      <c r="G39" s="31"/>
      <c r="H39" s="31"/>
    </row>
    <row r="40" spans="2:8" x14ac:dyDescent="0.4">
      <c r="B40" s="31"/>
      <c r="C40" s="31"/>
      <c r="D40" s="31"/>
      <c r="E40" s="31"/>
      <c r="F40" s="31"/>
      <c r="G40" s="31"/>
      <c r="H40" s="31"/>
    </row>
    <row r="41" spans="2:8" x14ac:dyDescent="0.4">
      <c r="B41" s="31"/>
      <c r="C41" s="31"/>
      <c r="D41" s="31"/>
      <c r="E41" s="31"/>
      <c r="F41" s="31"/>
      <c r="G41" s="31"/>
      <c r="H41" s="31"/>
    </row>
    <row r="42" spans="2:8" x14ac:dyDescent="0.4">
      <c r="B42" s="31"/>
      <c r="C42" s="31"/>
      <c r="D42" s="31"/>
      <c r="E42" s="31"/>
      <c r="F42" s="31"/>
      <c r="G42" s="31"/>
      <c r="H42" s="31"/>
    </row>
  </sheetData>
  <mergeCells count="11">
    <mergeCell ref="B3:H3"/>
    <mergeCell ref="B5:H5"/>
    <mergeCell ref="B7:D7"/>
    <mergeCell ref="B8:B18"/>
    <mergeCell ref="C8:C12"/>
    <mergeCell ref="C13:C17"/>
    <mergeCell ref="B19:B22"/>
    <mergeCell ref="C20:C21"/>
    <mergeCell ref="B23:B27"/>
    <mergeCell ref="C23:C24"/>
    <mergeCell ref="C25:C26"/>
  </mergeCells>
  <phoneticPr fontId="1"/>
  <pageMargins left="0.7" right="0.7" top="0.75" bottom="0.75" header="0.3" footer="0.3"/>
  <pageSetup paperSize="9" fitToHeight="0" orientation="portrait" r:id="rId1"/>
  <headerFooter>
    <oddHeader>&amp;L社会福祉法人　いずみ福祉会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23F0-E305-411E-A9AC-C632AE76AE7D}">
  <dimension ref="B2:G38"/>
  <sheetViews>
    <sheetView workbookViewId="0">
      <selection activeCell="D20" sqref="D20"/>
    </sheetView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2" spans="2:7" ht="21" x14ac:dyDescent="0.4">
      <c r="B2" s="1"/>
      <c r="C2" s="1"/>
      <c r="D2" s="1"/>
      <c r="E2" s="2"/>
      <c r="F2" s="2"/>
      <c r="G2" s="3" t="s">
        <v>38</v>
      </c>
    </row>
    <row r="3" spans="2:7" ht="21" x14ac:dyDescent="0.4">
      <c r="B3" s="35" t="s">
        <v>39</v>
      </c>
      <c r="C3" s="35"/>
      <c r="D3" s="35"/>
      <c r="E3" s="35"/>
      <c r="F3" s="35"/>
      <c r="G3" s="35"/>
    </row>
    <row r="4" spans="2:7" x14ac:dyDescent="0.4">
      <c r="B4" s="38"/>
      <c r="C4" s="38"/>
      <c r="D4" s="38"/>
      <c r="E4" s="38"/>
      <c r="F4" s="38"/>
      <c r="G4" s="2"/>
    </row>
    <row r="5" spans="2:7" ht="21" x14ac:dyDescent="0.4">
      <c r="B5" s="36" t="s">
        <v>2</v>
      </c>
      <c r="C5" s="36"/>
      <c r="D5" s="36"/>
      <c r="E5" s="36"/>
      <c r="F5" s="36"/>
      <c r="G5" s="36"/>
    </row>
    <row r="6" spans="2:7" x14ac:dyDescent="0.4">
      <c r="B6" s="4"/>
      <c r="C6" s="4"/>
      <c r="D6" s="4"/>
      <c r="E6" s="4"/>
      <c r="F6" s="2"/>
      <c r="G6" s="4" t="s">
        <v>3</v>
      </c>
    </row>
    <row r="7" spans="2:7" x14ac:dyDescent="0.4">
      <c r="B7" s="37" t="s">
        <v>4</v>
      </c>
      <c r="C7" s="37"/>
      <c r="D7" s="37"/>
      <c r="E7" s="5" t="s">
        <v>40</v>
      </c>
      <c r="F7" s="5" t="s">
        <v>41</v>
      </c>
      <c r="G7" s="5" t="s">
        <v>42</v>
      </c>
    </row>
    <row r="8" spans="2:7" x14ac:dyDescent="0.4">
      <c r="B8" s="39" t="s">
        <v>43</v>
      </c>
      <c r="C8" s="39" t="s">
        <v>44</v>
      </c>
      <c r="D8" s="40" t="s">
        <v>45</v>
      </c>
      <c r="E8" s="41">
        <v>536558159</v>
      </c>
      <c r="F8" s="7">
        <v>536558159</v>
      </c>
      <c r="G8" s="41">
        <f>E8-F8</f>
        <v>0</v>
      </c>
    </row>
    <row r="9" spans="2:7" x14ac:dyDescent="0.4">
      <c r="B9" s="42"/>
      <c r="C9" s="42"/>
      <c r="D9" s="43" t="s">
        <v>46</v>
      </c>
      <c r="E9" s="44">
        <v>6233641</v>
      </c>
      <c r="F9" s="10">
        <v>6233641</v>
      </c>
      <c r="G9" s="44">
        <f t="shared" ref="G9:G38" si="0">E9-F9</f>
        <v>0</v>
      </c>
    </row>
    <row r="10" spans="2:7" x14ac:dyDescent="0.4">
      <c r="B10" s="42"/>
      <c r="C10" s="42"/>
      <c r="D10" s="43" t="s">
        <v>47</v>
      </c>
      <c r="E10" s="44">
        <v>44152716</v>
      </c>
      <c r="F10" s="12">
        <v>44152716</v>
      </c>
      <c r="G10" s="44">
        <f t="shared" si="0"/>
        <v>0</v>
      </c>
    </row>
    <row r="11" spans="2:7" x14ac:dyDescent="0.4">
      <c r="B11" s="42"/>
      <c r="C11" s="45"/>
      <c r="D11" s="46" t="s">
        <v>48</v>
      </c>
      <c r="E11" s="22">
        <f>+E8+E9+E10</f>
        <v>586944516</v>
      </c>
      <c r="F11" s="15">
        <f>+F8+F9+F10</f>
        <v>586944516</v>
      </c>
      <c r="G11" s="22">
        <f t="shared" si="0"/>
        <v>0</v>
      </c>
    </row>
    <row r="12" spans="2:7" x14ac:dyDescent="0.4">
      <c r="B12" s="42"/>
      <c r="C12" s="39" t="s">
        <v>49</v>
      </c>
      <c r="D12" s="43" t="s">
        <v>50</v>
      </c>
      <c r="E12" s="44">
        <v>438647701</v>
      </c>
      <c r="F12" s="7">
        <v>449396010</v>
      </c>
      <c r="G12" s="44">
        <f t="shared" si="0"/>
        <v>-10748309</v>
      </c>
    </row>
    <row r="13" spans="2:7" x14ac:dyDescent="0.4">
      <c r="B13" s="42"/>
      <c r="C13" s="42"/>
      <c r="D13" s="43" t="s">
        <v>51</v>
      </c>
      <c r="E13" s="44">
        <v>101302406</v>
      </c>
      <c r="F13" s="10">
        <v>108414884</v>
      </c>
      <c r="G13" s="44">
        <f t="shared" si="0"/>
        <v>-7112478</v>
      </c>
    </row>
    <row r="14" spans="2:7" x14ac:dyDescent="0.4">
      <c r="B14" s="42"/>
      <c r="C14" s="42"/>
      <c r="D14" s="43" t="s">
        <v>52</v>
      </c>
      <c r="E14" s="44">
        <v>91138385</v>
      </c>
      <c r="F14" s="10">
        <v>81032793</v>
      </c>
      <c r="G14" s="44">
        <f t="shared" si="0"/>
        <v>10105592</v>
      </c>
    </row>
    <row r="15" spans="2:7" x14ac:dyDescent="0.4">
      <c r="B15" s="42"/>
      <c r="C15" s="42"/>
      <c r="D15" s="43" t="s">
        <v>53</v>
      </c>
      <c r="E15" s="44">
        <v>35832684</v>
      </c>
      <c r="F15" s="10">
        <v>37027793</v>
      </c>
      <c r="G15" s="44">
        <f t="shared" si="0"/>
        <v>-1195109</v>
      </c>
    </row>
    <row r="16" spans="2:7" x14ac:dyDescent="0.4">
      <c r="B16" s="42"/>
      <c r="C16" s="42"/>
      <c r="D16" s="43" t="s">
        <v>54</v>
      </c>
      <c r="E16" s="44">
        <v>-14013115</v>
      </c>
      <c r="F16" s="10">
        <v>-14233637</v>
      </c>
      <c r="G16" s="44">
        <f t="shared" si="0"/>
        <v>220522</v>
      </c>
    </row>
    <row r="17" spans="2:7" x14ac:dyDescent="0.4">
      <c r="B17" s="42"/>
      <c r="C17" s="42"/>
      <c r="D17" s="43" t="s">
        <v>55</v>
      </c>
      <c r="E17" s="44">
        <v>140103</v>
      </c>
      <c r="F17" s="12"/>
      <c r="G17" s="44">
        <f t="shared" si="0"/>
        <v>140103</v>
      </c>
    </row>
    <row r="18" spans="2:7" x14ac:dyDescent="0.4">
      <c r="B18" s="42"/>
      <c r="C18" s="45"/>
      <c r="D18" s="46" t="s">
        <v>56</v>
      </c>
      <c r="E18" s="22">
        <f>+E12+E13+E14+E15+E16+E17</f>
        <v>653048164</v>
      </c>
      <c r="F18" s="15">
        <f>+F12+F13+F14+F15+F16+F17</f>
        <v>661637843</v>
      </c>
      <c r="G18" s="22">
        <f t="shared" si="0"/>
        <v>-8589679</v>
      </c>
    </row>
    <row r="19" spans="2:7" x14ac:dyDescent="0.4">
      <c r="B19" s="45"/>
      <c r="C19" s="20" t="s">
        <v>57</v>
      </c>
      <c r="D19" s="18"/>
      <c r="E19" s="19">
        <f xml:space="preserve"> +E11 - E18</f>
        <v>-66103648</v>
      </c>
      <c r="F19" s="15">
        <f xml:space="preserve"> +F11 - F18</f>
        <v>-74693327</v>
      </c>
      <c r="G19" s="19">
        <f t="shared" si="0"/>
        <v>8589679</v>
      </c>
    </row>
    <row r="20" spans="2:7" x14ac:dyDescent="0.4">
      <c r="B20" s="39" t="s">
        <v>58</v>
      </c>
      <c r="C20" s="39" t="s">
        <v>44</v>
      </c>
      <c r="D20" s="43" t="s">
        <v>59</v>
      </c>
      <c r="E20" s="44">
        <v>67921</v>
      </c>
      <c r="F20" s="7">
        <v>2510</v>
      </c>
      <c r="G20" s="44">
        <f t="shared" si="0"/>
        <v>65411</v>
      </c>
    </row>
    <row r="21" spans="2:7" x14ac:dyDescent="0.4">
      <c r="B21" s="42"/>
      <c r="C21" s="42"/>
      <c r="D21" s="43" t="s">
        <v>60</v>
      </c>
      <c r="E21" s="44">
        <v>4504676</v>
      </c>
      <c r="F21" s="12">
        <v>3051735</v>
      </c>
      <c r="G21" s="44">
        <f t="shared" si="0"/>
        <v>1452941</v>
      </c>
    </row>
    <row r="22" spans="2:7" x14ac:dyDescent="0.4">
      <c r="B22" s="42"/>
      <c r="C22" s="45"/>
      <c r="D22" s="46" t="s">
        <v>61</v>
      </c>
      <c r="E22" s="22">
        <f>+E20+E21</f>
        <v>4572597</v>
      </c>
      <c r="F22" s="15">
        <f>+F20+F21</f>
        <v>3054245</v>
      </c>
      <c r="G22" s="22">
        <f t="shared" si="0"/>
        <v>1518352</v>
      </c>
    </row>
    <row r="23" spans="2:7" x14ac:dyDescent="0.4">
      <c r="B23" s="42"/>
      <c r="C23" s="39" t="s">
        <v>49</v>
      </c>
      <c r="D23" s="43" t="s">
        <v>62</v>
      </c>
      <c r="E23" s="44">
        <v>113854</v>
      </c>
      <c r="F23" s="15">
        <v>267920</v>
      </c>
      <c r="G23" s="44">
        <f t="shared" si="0"/>
        <v>-154066</v>
      </c>
    </row>
    <row r="24" spans="2:7" x14ac:dyDescent="0.4">
      <c r="B24" s="42"/>
      <c r="C24" s="45"/>
      <c r="D24" s="46" t="s">
        <v>63</v>
      </c>
      <c r="E24" s="22">
        <f>+E23</f>
        <v>113854</v>
      </c>
      <c r="F24" s="15">
        <f>+F23</f>
        <v>267920</v>
      </c>
      <c r="G24" s="22">
        <f t="shared" si="0"/>
        <v>-154066</v>
      </c>
    </row>
    <row r="25" spans="2:7" x14ac:dyDescent="0.4">
      <c r="B25" s="45"/>
      <c r="C25" s="20" t="s">
        <v>64</v>
      </c>
      <c r="D25" s="29"/>
      <c r="E25" s="47">
        <f xml:space="preserve"> +E22 - E24</f>
        <v>4458743</v>
      </c>
      <c r="F25" s="15">
        <f xml:space="preserve"> +F22 - F24</f>
        <v>2786325</v>
      </c>
      <c r="G25" s="47">
        <f t="shared" si="0"/>
        <v>1672418</v>
      </c>
    </row>
    <row r="26" spans="2:7" x14ac:dyDescent="0.4">
      <c r="B26" s="20" t="s">
        <v>65</v>
      </c>
      <c r="C26" s="17"/>
      <c r="D26" s="18"/>
      <c r="E26" s="19">
        <f xml:space="preserve"> +E19 +E25</f>
        <v>-61644905</v>
      </c>
      <c r="F26" s="15">
        <f xml:space="preserve"> +F19 +F25</f>
        <v>-71907002</v>
      </c>
      <c r="G26" s="19">
        <f t="shared" si="0"/>
        <v>10262097</v>
      </c>
    </row>
    <row r="27" spans="2:7" ht="30" x14ac:dyDescent="0.4">
      <c r="B27" s="39" t="s">
        <v>66</v>
      </c>
      <c r="C27" s="48" t="s">
        <v>44</v>
      </c>
      <c r="D27" s="46" t="s">
        <v>67</v>
      </c>
      <c r="E27" s="22">
        <f>0</f>
        <v>0</v>
      </c>
      <c r="F27" s="15">
        <f>0</f>
        <v>0</v>
      </c>
      <c r="G27" s="22">
        <f t="shared" si="0"/>
        <v>0</v>
      </c>
    </row>
    <row r="28" spans="2:7" x14ac:dyDescent="0.4">
      <c r="B28" s="42"/>
      <c r="C28" s="39" t="s">
        <v>49</v>
      </c>
      <c r="D28" s="43" t="s">
        <v>68</v>
      </c>
      <c r="E28" s="44">
        <v>0</v>
      </c>
      <c r="F28" s="7">
        <v>1</v>
      </c>
      <c r="G28" s="44">
        <f t="shared" si="0"/>
        <v>-1</v>
      </c>
    </row>
    <row r="29" spans="2:7" x14ac:dyDescent="0.4">
      <c r="B29" s="42"/>
      <c r="C29" s="42"/>
      <c r="D29" s="43" t="s">
        <v>69</v>
      </c>
      <c r="E29" s="44">
        <v>2170000</v>
      </c>
      <c r="F29" s="12">
        <v>2615417</v>
      </c>
      <c r="G29" s="44">
        <f t="shared" si="0"/>
        <v>-445417</v>
      </c>
    </row>
    <row r="30" spans="2:7" x14ac:dyDescent="0.4">
      <c r="B30" s="42"/>
      <c r="C30" s="45"/>
      <c r="D30" s="46" t="s">
        <v>70</v>
      </c>
      <c r="E30" s="22">
        <f>+E28+E29</f>
        <v>2170000</v>
      </c>
      <c r="F30" s="15">
        <f>+F28+F29</f>
        <v>2615418</v>
      </c>
      <c r="G30" s="22">
        <f t="shared" si="0"/>
        <v>-445418</v>
      </c>
    </row>
    <row r="31" spans="2:7" x14ac:dyDescent="0.4">
      <c r="B31" s="45"/>
      <c r="C31" s="23" t="s">
        <v>71</v>
      </c>
      <c r="D31" s="49"/>
      <c r="E31" s="50">
        <f xml:space="preserve"> +E27 - E30</f>
        <v>-2170000</v>
      </c>
      <c r="F31" s="15">
        <f xml:space="preserve"> +F27 - F30</f>
        <v>-2615418</v>
      </c>
      <c r="G31" s="50">
        <f t="shared" si="0"/>
        <v>445418</v>
      </c>
    </row>
    <row r="32" spans="2:7" x14ac:dyDescent="0.4">
      <c r="B32" s="20" t="s">
        <v>72</v>
      </c>
      <c r="C32" s="51"/>
      <c r="D32" s="52"/>
      <c r="E32" s="53">
        <f xml:space="preserve"> +E26 +E31</f>
        <v>-63814905</v>
      </c>
      <c r="F32" s="15">
        <f xml:space="preserve"> +F26 +F31</f>
        <v>-74522420</v>
      </c>
      <c r="G32" s="53">
        <f t="shared" si="0"/>
        <v>10707515</v>
      </c>
    </row>
    <row r="33" spans="2:7" x14ac:dyDescent="0.4">
      <c r="B33" s="54" t="s">
        <v>73</v>
      </c>
      <c r="C33" s="51" t="s">
        <v>74</v>
      </c>
      <c r="D33" s="52"/>
      <c r="E33" s="53">
        <v>388370365</v>
      </c>
      <c r="F33" s="15">
        <v>411071438</v>
      </c>
      <c r="G33" s="53">
        <f t="shared" si="0"/>
        <v>-22701073</v>
      </c>
    </row>
    <row r="34" spans="2:7" x14ac:dyDescent="0.4">
      <c r="B34" s="55"/>
      <c r="C34" s="51" t="s">
        <v>75</v>
      </c>
      <c r="D34" s="52"/>
      <c r="E34" s="53">
        <f xml:space="preserve"> +E32 +E33</f>
        <v>324555460</v>
      </c>
      <c r="F34" s="15">
        <f xml:space="preserve"> +F32 +F33</f>
        <v>336549018</v>
      </c>
      <c r="G34" s="53">
        <f t="shared" si="0"/>
        <v>-11993558</v>
      </c>
    </row>
    <row r="35" spans="2:7" x14ac:dyDescent="0.4">
      <c r="B35" s="55"/>
      <c r="C35" s="51" t="s">
        <v>76</v>
      </c>
      <c r="D35" s="52"/>
      <c r="E35" s="53">
        <v>0</v>
      </c>
      <c r="F35" s="15">
        <v>0</v>
      </c>
      <c r="G35" s="53">
        <f t="shared" si="0"/>
        <v>0</v>
      </c>
    </row>
    <row r="36" spans="2:7" x14ac:dyDescent="0.4">
      <c r="B36" s="55"/>
      <c r="C36" s="51" t="s">
        <v>77</v>
      </c>
      <c r="D36" s="52"/>
      <c r="E36" s="53">
        <v>0</v>
      </c>
      <c r="F36" s="15">
        <v>0</v>
      </c>
      <c r="G36" s="53">
        <f t="shared" si="0"/>
        <v>0</v>
      </c>
    </row>
    <row r="37" spans="2:7" x14ac:dyDescent="0.4">
      <c r="B37" s="55"/>
      <c r="C37" s="51" t="s">
        <v>78</v>
      </c>
      <c r="D37" s="52"/>
      <c r="E37" s="53">
        <v>0</v>
      </c>
      <c r="F37" s="15">
        <v>0</v>
      </c>
      <c r="G37" s="53">
        <f t="shared" si="0"/>
        <v>0</v>
      </c>
    </row>
    <row r="38" spans="2:7" x14ac:dyDescent="0.4">
      <c r="B38" s="56"/>
      <c r="C38" s="51" t="s">
        <v>79</v>
      </c>
      <c r="D38" s="52"/>
      <c r="E38" s="53">
        <f xml:space="preserve"> +E34 +E35 +E36 - E37</f>
        <v>324555460</v>
      </c>
      <c r="F38" s="15">
        <f xml:space="preserve"> +F34 +F35 +F36 - F37</f>
        <v>336549018</v>
      </c>
      <c r="G38" s="53">
        <f t="shared" si="0"/>
        <v>-11993558</v>
      </c>
    </row>
  </sheetData>
  <mergeCells count="12">
    <mergeCell ref="B20:B25"/>
    <mergeCell ref="C20:C22"/>
    <mergeCell ref="C23:C24"/>
    <mergeCell ref="B27:B31"/>
    <mergeCell ref="C28:C30"/>
    <mergeCell ref="B33:B38"/>
    <mergeCell ref="B3:G3"/>
    <mergeCell ref="B5:G5"/>
    <mergeCell ref="B7:D7"/>
    <mergeCell ref="B8:B19"/>
    <mergeCell ref="C8:C11"/>
    <mergeCell ref="C12:C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CA46-6F53-4AA0-B327-5F895812B815}">
  <dimension ref="B1:I33"/>
  <sheetViews>
    <sheetView workbookViewId="0">
      <selection activeCell="D4" sqref="D4"/>
    </sheetView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2"/>
      <c r="C1" s="2"/>
      <c r="D1" s="2"/>
      <c r="E1" s="2"/>
      <c r="F1" s="2"/>
      <c r="G1" s="2"/>
      <c r="H1" s="2"/>
      <c r="I1" s="2"/>
    </row>
    <row r="2" spans="2:9" ht="21" x14ac:dyDescent="0.4">
      <c r="B2" s="1"/>
      <c r="C2" s="2"/>
      <c r="D2" s="2"/>
      <c r="E2" s="2"/>
      <c r="F2" s="2"/>
      <c r="G2" s="2"/>
      <c r="H2" s="3"/>
      <c r="I2" s="3" t="s">
        <v>80</v>
      </c>
    </row>
    <row r="3" spans="2:9" ht="21" x14ac:dyDescent="0.4">
      <c r="B3" s="35" t="s">
        <v>81</v>
      </c>
      <c r="C3" s="35"/>
      <c r="D3" s="35"/>
      <c r="E3" s="35"/>
      <c r="F3" s="35"/>
      <c r="G3" s="35"/>
      <c r="H3" s="35"/>
      <c r="I3" s="35"/>
    </row>
    <row r="4" spans="2:9" ht="21" x14ac:dyDescent="0.4">
      <c r="B4" s="38"/>
      <c r="C4" s="1"/>
      <c r="D4" s="2"/>
      <c r="E4" s="2"/>
      <c r="F4" s="2"/>
      <c r="G4" s="2"/>
      <c r="H4" s="2"/>
      <c r="I4" s="2"/>
    </row>
    <row r="5" spans="2:9" ht="21" x14ac:dyDescent="0.4">
      <c r="B5" s="36" t="s">
        <v>82</v>
      </c>
      <c r="C5" s="36"/>
      <c r="D5" s="36"/>
      <c r="E5" s="36"/>
      <c r="F5" s="36"/>
      <c r="G5" s="36"/>
      <c r="H5" s="36"/>
      <c r="I5" s="36"/>
    </row>
    <row r="6" spans="2:9" x14ac:dyDescent="0.4">
      <c r="B6" s="4"/>
      <c r="C6" s="2"/>
      <c r="D6" s="2"/>
      <c r="E6" s="2"/>
      <c r="F6" s="2"/>
      <c r="G6" s="2"/>
      <c r="H6" s="2"/>
      <c r="I6" s="57" t="s">
        <v>3</v>
      </c>
    </row>
    <row r="7" spans="2:9" x14ac:dyDescent="0.4">
      <c r="B7" s="58" t="s">
        <v>83</v>
      </c>
      <c r="C7" s="59"/>
      <c r="D7" s="59"/>
      <c r="E7" s="60"/>
      <c r="F7" s="58" t="s">
        <v>84</v>
      </c>
      <c r="G7" s="59"/>
      <c r="H7" s="59"/>
      <c r="I7" s="60"/>
    </row>
    <row r="8" spans="2:9" x14ac:dyDescent="0.4">
      <c r="B8" s="5"/>
      <c r="C8" s="5" t="s">
        <v>85</v>
      </c>
      <c r="D8" s="5" t="s">
        <v>86</v>
      </c>
      <c r="E8" s="5" t="s">
        <v>87</v>
      </c>
      <c r="F8" s="61"/>
      <c r="G8" s="5" t="s">
        <v>85</v>
      </c>
      <c r="H8" s="5" t="s">
        <v>86</v>
      </c>
      <c r="I8" s="5" t="s">
        <v>87</v>
      </c>
    </row>
    <row r="9" spans="2:9" x14ac:dyDescent="0.4">
      <c r="B9" s="46" t="s">
        <v>88</v>
      </c>
      <c r="C9" s="22">
        <f>+C10+C11+C12+C13+C14+C15+C16+C17</f>
        <v>324790320</v>
      </c>
      <c r="D9" s="15">
        <f>+D10+D11+D12+D13+D14+D15+D16+D17</f>
        <v>389761303</v>
      </c>
      <c r="E9" s="22">
        <f>C9-D9</f>
        <v>-64970983</v>
      </c>
      <c r="F9" s="46" t="s">
        <v>89</v>
      </c>
      <c r="G9" s="22">
        <f>+G10+G11+G12+G13+G14</f>
        <v>33030284</v>
      </c>
      <c r="H9" s="15">
        <f>+H10+H11+H12+H13+H14</f>
        <v>39763581</v>
      </c>
      <c r="I9" s="22">
        <f>G9-H9</f>
        <v>-6733297</v>
      </c>
    </row>
    <row r="10" spans="2:9" x14ac:dyDescent="0.4">
      <c r="B10" s="40" t="s">
        <v>90</v>
      </c>
      <c r="C10" s="41">
        <v>236532004</v>
      </c>
      <c r="D10" s="7">
        <v>303380585</v>
      </c>
      <c r="E10" s="41">
        <f t="shared" ref="E10:E33" si="0">C10-D10</f>
        <v>-66848581</v>
      </c>
      <c r="F10" s="43" t="s">
        <v>91</v>
      </c>
      <c r="G10" s="44">
        <v>17784213</v>
      </c>
      <c r="H10" s="10">
        <v>18795010</v>
      </c>
      <c r="I10" s="44">
        <f t="shared" ref="I10:I33" si="1">G10-H10</f>
        <v>-1010797</v>
      </c>
    </row>
    <row r="11" spans="2:9" x14ac:dyDescent="0.4">
      <c r="B11" s="43" t="s">
        <v>92</v>
      </c>
      <c r="C11" s="44">
        <v>84420233</v>
      </c>
      <c r="D11" s="10">
        <v>82390669</v>
      </c>
      <c r="E11" s="44">
        <f t="shared" si="0"/>
        <v>2029564</v>
      </c>
      <c r="F11" s="43" t="s">
        <v>93</v>
      </c>
      <c r="G11" s="44">
        <v>1143073</v>
      </c>
      <c r="H11" s="10">
        <v>4455415</v>
      </c>
      <c r="I11" s="44">
        <f t="shared" si="1"/>
        <v>-3312342</v>
      </c>
    </row>
    <row r="12" spans="2:9" x14ac:dyDescent="0.4">
      <c r="B12" s="43" t="s">
        <v>94</v>
      </c>
      <c r="C12" s="44">
        <v>2177000</v>
      </c>
      <c r="D12" s="10">
        <v>2303000</v>
      </c>
      <c r="E12" s="44">
        <f t="shared" si="0"/>
        <v>-126000</v>
      </c>
      <c r="F12" s="43" t="s">
        <v>95</v>
      </c>
      <c r="G12" s="44">
        <v>33000</v>
      </c>
      <c r="H12" s="10">
        <v>33000</v>
      </c>
      <c r="I12" s="44">
        <f t="shared" si="1"/>
        <v>0</v>
      </c>
    </row>
    <row r="13" spans="2:9" x14ac:dyDescent="0.4">
      <c r="B13" s="43" t="s">
        <v>96</v>
      </c>
      <c r="C13" s="44">
        <v>248248</v>
      </c>
      <c r="D13" s="10">
        <v>281670</v>
      </c>
      <c r="E13" s="44">
        <f t="shared" si="0"/>
        <v>-33422</v>
      </c>
      <c r="F13" s="43" t="s">
        <v>97</v>
      </c>
      <c r="G13" s="44">
        <v>230704</v>
      </c>
      <c r="H13" s="10">
        <v>269279</v>
      </c>
      <c r="I13" s="44">
        <f t="shared" si="1"/>
        <v>-38575</v>
      </c>
    </row>
    <row r="14" spans="2:9" x14ac:dyDescent="0.4">
      <c r="B14" s="43" t="s">
        <v>98</v>
      </c>
      <c r="C14" s="44">
        <v>144753</v>
      </c>
      <c r="D14" s="10">
        <v>78794</v>
      </c>
      <c r="E14" s="44">
        <f t="shared" si="0"/>
        <v>65959</v>
      </c>
      <c r="F14" s="43" t="s">
        <v>99</v>
      </c>
      <c r="G14" s="44">
        <v>13839294</v>
      </c>
      <c r="H14" s="10">
        <v>16210877</v>
      </c>
      <c r="I14" s="44">
        <f t="shared" si="1"/>
        <v>-2371583</v>
      </c>
    </row>
    <row r="15" spans="2:9" x14ac:dyDescent="0.4">
      <c r="B15" s="43" t="s">
        <v>100</v>
      </c>
      <c r="C15" s="44">
        <v>301655</v>
      </c>
      <c r="D15" s="10">
        <v>284810</v>
      </c>
      <c r="E15" s="44">
        <f t="shared" si="0"/>
        <v>16845</v>
      </c>
      <c r="F15" s="43"/>
      <c r="G15" s="44"/>
      <c r="H15" s="44"/>
      <c r="I15" s="44"/>
    </row>
    <row r="16" spans="2:9" x14ac:dyDescent="0.4">
      <c r="B16" s="43" t="s">
        <v>101</v>
      </c>
      <c r="C16" s="44">
        <v>344011</v>
      </c>
      <c r="D16" s="10">
        <v>439349</v>
      </c>
      <c r="E16" s="44">
        <f t="shared" si="0"/>
        <v>-95338</v>
      </c>
      <c r="F16" s="43"/>
      <c r="G16" s="44"/>
      <c r="H16" s="44"/>
      <c r="I16" s="44"/>
    </row>
    <row r="17" spans="2:9" x14ac:dyDescent="0.4">
      <c r="B17" s="43" t="s">
        <v>102</v>
      </c>
      <c r="C17" s="44">
        <v>622416</v>
      </c>
      <c r="D17" s="10">
        <v>602426</v>
      </c>
      <c r="E17" s="44">
        <f t="shared" si="0"/>
        <v>19990</v>
      </c>
      <c r="F17" s="43"/>
      <c r="G17" s="44"/>
      <c r="H17" s="44"/>
      <c r="I17" s="44"/>
    </row>
    <row r="18" spans="2:9" x14ac:dyDescent="0.4">
      <c r="B18" s="46" t="s">
        <v>103</v>
      </c>
      <c r="C18" s="22">
        <f>+C19 +C22</f>
        <v>1580491639</v>
      </c>
      <c r="D18" s="15">
        <f>+D19 +D22</f>
        <v>1600337373</v>
      </c>
      <c r="E18" s="22">
        <f t="shared" si="0"/>
        <v>-19845734</v>
      </c>
      <c r="F18" s="46" t="s">
        <v>104</v>
      </c>
      <c r="G18" s="22">
        <f>+G19</f>
        <v>41727316</v>
      </c>
      <c r="H18" s="15">
        <f>+H19</f>
        <v>44152716</v>
      </c>
      <c r="I18" s="22">
        <f t="shared" si="1"/>
        <v>-2425400</v>
      </c>
    </row>
    <row r="19" spans="2:9" x14ac:dyDescent="0.4">
      <c r="B19" s="46" t="s">
        <v>105</v>
      </c>
      <c r="C19" s="22">
        <f>+C20+C21</f>
        <v>1237867288</v>
      </c>
      <c r="D19" s="15">
        <f>+D20+D21</f>
        <v>1268580096</v>
      </c>
      <c r="E19" s="22">
        <f t="shared" si="0"/>
        <v>-30712808</v>
      </c>
      <c r="F19" s="43" t="s">
        <v>106</v>
      </c>
      <c r="G19" s="44">
        <v>41727316</v>
      </c>
      <c r="H19" s="10">
        <v>44152716</v>
      </c>
      <c r="I19" s="44">
        <f t="shared" si="1"/>
        <v>-2425400</v>
      </c>
    </row>
    <row r="20" spans="2:9" x14ac:dyDescent="0.4">
      <c r="B20" s="40" t="s">
        <v>107</v>
      </c>
      <c r="C20" s="41">
        <v>677652016</v>
      </c>
      <c r="D20" s="7">
        <v>677652016</v>
      </c>
      <c r="E20" s="41">
        <f t="shared" si="0"/>
        <v>0</v>
      </c>
      <c r="F20" s="46" t="s">
        <v>108</v>
      </c>
      <c r="G20" s="22">
        <f>+G9 +G18</f>
        <v>74757600</v>
      </c>
      <c r="H20" s="22">
        <f>+H9 +H18</f>
        <v>83916297</v>
      </c>
      <c r="I20" s="22">
        <f t="shared" si="1"/>
        <v>-9158697</v>
      </c>
    </row>
    <row r="21" spans="2:9" x14ac:dyDescent="0.4">
      <c r="B21" s="43" t="s">
        <v>109</v>
      </c>
      <c r="C21" s="44">
        <v>560215272</v>
      </c>
      <c r="D21" s="10">
        <v>590928080</v>
      </c>
      <c r="E21" s="44">
        <f t="shared" si="0"/>
        <v>-30712808</v>
      </c>
      <c r="F21" s="62" t="s">
        <v>110</v>
      </c>
      <c r="G21" s="63"/>
      <c r="H21" s="63"/>
      <c r="I21" s="64"/>
    </row>
    <row r="22" spans="2:9" x14ac:dyDescent="0.4">
      <c r="B22" s="46" t="s">
        <v>111</v>
      </c>
      <c r="C22" s="22">
        <f>+C23+C24+C25+C26+C27+C28+C29+C30+C31+C32</f>
        <v>342624351</v>
      </c>
      <c r="D22" s="15">
        <f>+D23+D24+D25+D26+D27+D28+D29+D30+D31+D32</f>
        <v>331757277</v>
      </c>
      <c r="E22" s="22">
        <f t="shared" si="0"/>
        <v>10867074</v>
      </c>
      <c r="F22" s="40" t="s">
        <v>112</v>
      </c>
      <c r="G22" s="41">
        <f>+G23+G24</f>
        <v>1148373429</v>
      </c>
      <c r="H22" s="7">
        <f>+H23+H24</f>
        <v>1148373429</v>
      </c>
      <c r="I22" s="41">
        <f t="shared" si="1"/>
        <v>0</v>
      </c>
    </row>
    <row r="23" spans="2:9" x14ac:dyDescent="0.4">
      <c r="B23" s="40" t="s">
        <v>107</v>
      </c>
      <c r="C23" s="41">
        <v>178624152</v>
      </c>
      <c r="D23" s="7">
        <v>178624152</v>
      </c>
      <c r="E23" s="41">
        <f t="shared" si="0"/>
        <v>0</v>
      </c>
      <c r="F23" s="43" t="s">
        <v>113</v>
      </c>
      <c r="G23" s="44">
        <v>720373429</v>
      </c>
      <c r="H23" s="10">
        <v>720373429</v>
      </c>
      <c r="I23" s="44">
        <f t="shared" si="1"/>
        <v>0</v>
      </c>
    </row>
    <row r="24" spans="2:9" x14ac:dyDescent="0.4">
      <c r="B24" s="43" t="s">
        <v>109</v>
      </c>
      <c r="C24" s="44">
        <v>26961358</v>
      </c>
      <c r="D24" s="10">
        <v>13991977</v>
      </c>
      <c r="E24" s="44">
        <f t="shared" si="0"/>
        <v>12969381</v>
      </c>
      <c r="F24" s="43" t="s">
        <v>114</v>
      </c>
      <c r="G24" s="44">
        <v>428000000</v>
      </c>
      <c r="H24" s="10">
        <v>428000000</v>
      </c>
      <c r="I24" s="44">
        <f t="shared" si="1"/>
        <v>0</v>
      </c>
    </row>
    <row r="25" spans="2:9" x14ac:dyDescent="0.4">
      <c r="B25" s="43" t="s">
        <v>115</v>
      </c>
      <c r="C25" s="44">
        <v>6229539</v>
      </c>
      <c r="D25" s="10">
        <v>6743588</v>
      </c>
      <c r="E25" s="44">
        <f t="shared" si="0"/>
        <v>-514049</v>
      </c>
      <c r="F25" s="43" t="s">
        <v>116</v>
      </c>
      <c r="G25" s="44">
        <v>282415470</v>
      </c>
      <c r="H25" s="10">
        <v>294258585</v>
      </c>
      <c r="I25" s="44">
        <f t="shared" si="1"/>
        <v>-11843115</v>
      </c>
    </row>
    <row r="26" spans="2:9" x14ac:dyDescent="0.4">
      <c r="B26" s="43" t="s">
        <v>117</v>
      </c>
      <c r="C26" s="44">
        <v>1754370</v>
      </c>
      <c r="D26" s="10">
        <v>1856323</v>
      </c>
      <c r="E26" s="44">
        <f t="shared" si="0"/>
        <v>-101953</v>
      </c>
      <c r="F26" s="43" t="s">
        <v>118</v>
      </c>
      <c r="G26" s="44">
        <f>+G27+G28</f>
        <v>75180000</v>
      </c>
      <c r="H26" s="10">
        <f>+H27+H28</f>
        <v>75180000</v>
      </c>
      <c r="I26" s="44">
        <f t="shared" si="1"/>
        <v>0</v>
      </c>
    </row>
    <row r="27" spans="2:9" x14ac:dyDescent="0.4">
      <c r="B27" s="43" t="s">
        <v>119</v>
      </c>
      <c r="C27" s="44">
        <v>1772297</v>
      </c>
      <c r="D27" s="10">
        <v>2838661</v>
      </c>
      <c r="E27" s="44">
        <f t="shared" si="0"/>
        <v>-1066364</v>
      </c>
      <c r="F27" s="43" t="s">
        <v>120</v>
      </c>
      <c r="G27" s="44">
        <v>30180000</v>
      </c>
      <c r="H27" s="10">
        <v>30180000</v>
      </c>
      <c r="I27" s="44">
        <f t="shared" si="1"/>
        <v>0</v>
      </c>
    </row>
    <row r="28" spans="2:9" x14ac:dyDescent="0.4">
      <c r="B28" s="43" t="s">
        <v>121</v>
      </c>
      <c r="C28" s="44">
        <v>8569559</v>
      </c>
      <c r="D28" s="10">
        <v>6564100</v>
      </c>
      <c r="E28" s="44">
        <f t="shared" si="0"/>
        <v>2005459</v>
      </c>
      <c r="F28" s="43" t="s">
        <v>122</v>
      </c>
      <c r="G28" s="44">
        <v>45000000</v>
      </c>
      <c r="H28" s="10">
        <v>45000000</v>
      </c>
      <c r="I28" s="44">
        <f t="shared" si="1"/>
        <v>0</v>
      </c>
    </row>
    <row r="29" spans="2:9" x14ac:dyDescent="0.4">
      <c r="B29" s="43" t="s">
        <v>123</v>
      </c>
      <c r="C29" s="44">
        <v>305760</v>
      </c>
      <c r="D29" s="10">
        <v>305760</v>
      </c>
      <c r="E29" s="44">
        <f t="shared" si="0"/>
        <v>0</v>
      </c>
      <c r="F29" s="43" t="s">
        <v>124</v>
      </c>
      <c r="G29" s="44">
        <v>324555460</v>
      </c>
      <c r="H29" s="10">
        <v>388370365</v>
      </c>
      <c r="I29" s="44">
        <f t="shared" si="1"/>
        <v>-63814905</v>
      </c>
    </row>
    <row r="30" spans="2:9" x14ac:dyDescent="0.4">
      <c r="B30" s="43" t="s">
        <v>125</v>
      </c>
      <c r="C30" s="44">
        <v>1500000</v>
      </c>
      <c r="D30" s="10">
        <v>1500000</v>
      </c>
      <c r="E30" s="44">
        <f t="shared" si="0"/>
        <v>0</v>
      </c>
      <c r="F30" s="43" t="s">
        <v>126</v>
      </c>
      <c r="G30" s="44">
        <v>-63814905</v>
      </c>
      <c r="H30" s="10">
        <v>-22701073</v>
      </c>
      <c r="I30" s="44">
        <f t="shared" si="1"/>
        <v>-41113832</v>
      </c>
    </row>
    <row r="31" spans="2:9" x14ac:dyDescent="0.4">
      <c r="B31" s="43" t="s">
        <v>127</v>
      </c>
      <c r="C31" s="44">
        <v>41727316</v>
      </c>
      <c r="D31" s="10">
        <v>44152716</v>
      </c>
      <c r="E31" s="44">
        <f t="shared" si="0"/>
        <v>-2425400</v>
      </c>
      <c r="F31" s="65"/>
      <c r="G31" s="66"/>
      <c r="H31" s="66"/>
      <c r="I31" s="66"/>
    </row>
    <row r="32" spans="2:9" x14ac:dyDescent="0.4">
      <c r="B32" s="43" t="s">
        <v>128</v>
      </c>
      <c r="C32" s="44">
        <v>75180000</v>
      </c>
      <c r="D32" s="10">
        <v>75180000</v>
      </c>
      <c r="E32" s="44">
        <f t="shared" si="0"/>
        <v>0</v>
      </c>
      <c r="F32" s="46" t="s">
        <v>129</v>
      </c>
      <c r="G32" s="22">
        <f>+G22 +G25 +G26 +G29</f>
        <v>1830524359</v>
      </c>
      <c r="H32" s="22">
        <f>+H22 +H25 +H26 +H29</f>
        <v>1906182379</v>
      </c>
      <c r="I32" s="22">
        <f t="shared" si="1"/>
        <v>-75658020</v>
      </c>
    </row>
    <row r="33" spans="2:9" x14ac:dyDescent="0.4">
      <c r="B33" s="46" t="s">
        <v>130</v>
      </c>
      <c r="C33" s="22">
        <f>+C9 +C18</f>
        <v>1905281959</v>
      </c>
      <c r="D33" s="22">
        <f>+D9 +D18</f>
        <v>1990098676</v>
      </c>
      <c r="E33" s="22">
        <f t="shared" si="0"/>
        <v>-84816717</v>
      </c>
      <c r="F33" s="14" t="s">
        <v>131</v>
      </c>
      <c r="G33" s="16">
        <f>+G20 +G32</f>
        <v>1905281959</v>
      </c>
      <c r="H33" s="16">
        <f>+H20 +H32</f>
        <v>1990098676</v>
      </c>
      <c r="I33" s="16">
        <f t="shared" si="1"/>
        <v>-84816717</v>
      </c>
    </row>
  </sheetData>
  <mergeCells count="5">
    <mergeCell ref="B3:I3"/>
    <mergeCell ref="B5:I5"/>
    <mergeCell ref="B7:E7"/>
    <mergeCell ref="F7:I7"/>
    <mergeCell ref="F21:I2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資金収支計算書</vt:lpstr>
      <vt:lpstr>事業活動計算書</vt:lpstr>
      <vt:lpstr>貸借対照表</vt:lpstr>
      <vt:lpstr>資金収支計算書!Print_Titles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pc02</cp:lastModifiedBy>
  <dcterms:created xsi:type="dcterms:W3CDTF">2025-06-25T08:51:32Z</dcterms:created>
  <dcterms:modified xsi:type="dcterms:W3CDTF">2025-10-06T02:42:16Z</dcterms:modified>
</cp:coreProperties>
</file>