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2\Desktop\"/>
    </mc:Choice>
  </mc:AlternateContent>
  <bookViews>
    <workbookView xWindow="0" yWindow="0" windowWidth="19200" windowHeight="10800"/>
  </bookViews>
  <sheets>
    <sheet name="資金収支計算書" sheetId="1" r:id="rId1"/>
    <sheet name="事業活動計算書" sheetId="2" r:id="rId2"/>
    <sheet name="貸借対照表" sheetId="3" r:id="rId3"/>
  </sheets>
  <definedNames>
    <definedName name="_xlnm.Print_Titles" localSheetId="0">資金収支計算書!$1:$7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E32" i="3"/>
  <c r="E31" i="3"/>
  <c r="I30" i="3"/>
  <c r="E30" i="3"/>
  <c r="I29" i="3"/>
  <c r="E29" i="3"/>
  <c r="I28" i="3"/>
  <c r="E28" i="3"/>
  <c r="I27" i="3"/>
  <c r="E27" i="3"/>
  <c r="H26" i="3"/>
  <c r="G26" i="3"/>
  <c r="I26" i="3" s="1"/>
  <c r="E26" i="3"/>
  <c r="I25" i="3"/>
  <c r="E25" i="3"/>
  <c r="I24" i="3"/>
  <c r="E24" i="3"/>
  <c r="I23" i="3"/>
  <c r="E23" i="3"/>
  <c r="H22" i="3"/>
  <c r="H33" i="3" s="1"/>
  <c r="G22" i="3"/>
  <c r="G33" i="3" s="1"/>
  <c r="I33" i="3" s="1"/>
  <c r="D22" i="3"/>
  <c r="C22" i="3"/>
  <c r="E22" i="3" s="1"/>
  <c r="E21" i="3"/>
  <c r="E20" i="3"/>
  <c r="I19" i="3"/>
  <c r="D19" i="3"/>
  <c r="D18" i="3" s="1"/>
  <c r="C19" i="3"/>
  <c r="H18" i="3"/>
  <c r="G18" i="3"/>
  <c r="G20" i="3" s="1"/>
  <c r="E17" i="3"/>
  <c r="E16" i="3"/>
  <c r="E15" i="3"/>
  <c r="I14" i="3"/>
  <c r="E14" i="3"/>
  <c r="I13" i="3"/>
  <c r="E13" i="3"/>
  <c r="I12" i="3"/>
  <c r="E12" i="3"/>
  <c r="I11" i="3"/>
  <c r="E11" i="3"/>
  <c r="I10" i="3"/>
  <c r="E10" i="3"/>
  <c r="H9" i="3"/>
  <c r="H20" i="3" s="1"/>
  <c r="H34" i="3" s="1"/>
  <c r="G9" i="3"/>
  <c r="I9" i="3" s="1"/>
  <c r="E9" i="3"/>
  <c r="D9" i="3"/>
  <c r="D34" i="3" s="1"/>
  <c r="C9" i="3"/>
  <c r="I20" i="3" l="1"/>
  <c r="G34" i="3"/>
  <c r="I34" i="3" s="1"/>
  <c r="C18" i="3"/>
  <c r="E18" i="3" s="1"/>
  <c r="E19" i="3"/>
  <c r="I22" i="3"/>
  <c r="I18" i="3"/>
  <c r="C34" i="3" l="1"/>
  <c r="E34" i="3" s="1"/>
  <c r="G38" i="2" l="1"/>
  <c r="G37" i="2"/>
  <c r="G36" i="2"/>
  <c r="G34" i="2"/>
  <c r="E32" i="2"/>
  <c r="F31" i="2"/>
  <c r="G31" i="2" s="1"/>
  <c r="E31" i="2"/>
  <c r="G30" i="2"/>
  <c r="F29" i="2"/>
  <c r="F32" i="2" s="1"/>
  <c r="G32" i="2" s="1"/>
  <c r="E29" i="2"/>
  <c r="G28" i="2"/>
  <c r="E26" i="2"/>
  <c r="F25" i="2"/>
  <c r="E25" i="2"/>
  <c r="G25" i="2" s="1"/>
  <c r="G24" i="2"/>
  <c r="F23" i="2"/>
  <c r="F26" i="2" s="1"/>
  <c r="E23" i="2"/>
  <c r="G23" i="2" s="1"/>
  <c r="G22" i="2"/>
  <c r="G21" i="2"/>
  <c r="F19" i="2"/>
  <c r="E19" i="2"/>
  <c r="G19" i="2" s="1"/>
  <c r="G18" i="2"/>
  <c r="G17" i="2"/>
  <c r="G16" i="2"/>
  <c r="G15" i="2"/>
  <c r="G14" i="2"/>
  <c r="G13" i="2"/>
  <c r="F12" i="2"/>
  <c r="F20" i="2" s="1"/>
  <c r="F27" i="2" s="1"/>
  <c r="F33" i="2" s="1"/>
  <c r="F35" i="2" s="1"/>
  <c r="F39" i="2" s="1"/>
  <c r="E12" i="2"/>
  <c r="G12" i="2" s="1"/>
  <c r="G11" i="2"/>
  <c r="G10" i="2"/>
  <c r="G9" i="2"/>
  <c r="G8" i="2"/>
  <c r="G26" i="2" l="1"/>
  <c r="G29" i="2"/>
  <c r="E20" i="2"/>
  <c r="E27" i="2" l="1"/>
  <c r="G20" i="2"/>
  <c r="E33" i="2" l="1"/>
  <c r="G27" i="2"/>
  <c r="G33" i="2" l="1"/>
  <c r="E35" i="2"/>
  <c r="E39" i="2" l="1"/>
  <c r="G39" i="2" s="1"/>
  <c r="G35" i="2"/>
  <c r="G34" i="1" l="1"/>
  <c r="G31" i="1"/>
  <c r="G29" i="1"/>
  <c r="F29" i="1"/>
  <c r="E29" i="1"/>
  <c r="G28" i="1"/>
  <c r="G27" i="1"/>
  <c r="F26" i="1"/>
  <c r="F30" i="1" s="1"/>
  <c r="E26" i="1"/>
  <c r="G26" i="1" s="1"/>
  <c r="G25" i="1"/>
  <c r="G23" i="1"/>
  <c r="F23" i="1"/>
  <c r="E23" i="1"/>
  <c r="G22" i="1"/>
  <c r="G21" i="1"/>
  <c r="F21" i="1"/>
  <c r="F24" i="1" s="1"/>
  <c r="E21" i="1"/>
  <c r="E24" i="1" s="1"/>
  <c r="G20" i="1"/>
  <c r="F18" i="1"/>
  <c r="E18" i="1"/>
  <c r="G18" i="1" s="1"/>
  <c r="G17" i="1"/>
  <c r="G16" i="1"/>
  <c r="G15" i="1"/>
  <c r="G14" i="1"/>
  <c r="F13" i="1"/>
  <c r="F19" i="1" s="1"/>
  <c r="E13" i="1"/>
  <c r="E19" i="1" s="1"/>
  <c r="G12" i="1"/>
  <c r="G11" i="1"/>
  <c r="G10" i="1"/>
  <c r="G9" i="1"/>
  <c r="G8" i="1"/>
  <c r="G19" i="1" l="1"/>
  <c r="F33" i="1"/>
  <c r="F35" i="1" s="1"/>
  <c r="G24" i="1"/>
  <c r="E30" i="1"/>
  <c r="G30" i="1" s="1"/>
  <c r="G13" i="1"/>
  <c r="E33" i="1" l="1"/>
  <c r="G33" i="1" l="1"/>
  <c r="E35" i="1"/>
  <c r="G35" i="1" s="1"/>
</calcChain>
</file>

<file path=xl/sharedStrings.xml><?xml version="1.0" encoding="utf-8"?>
<sst xmlns="http://schemas.openxmlformats.org/spreadsheetml/2006/main" count="154" uniqueCount="140">
  <si>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</si>
  <si>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</si>
  <si>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</si>
  <si>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</si>
  <si>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</si>
  <si>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</si>
  <si>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</si>
  <si>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</si>
  <si>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</si>
  <si>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</si>
  <si>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</si>
  <si>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</si>
  <si>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（何）事業収入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</si>
  <si>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</si>
  <si>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</si>
  <si>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</si>
  <si>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</si>
  <si>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</si>
  <si>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</si>
  <si>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</si>
  <si>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</si>
  <si>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</si>
  <si>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</si>
  <si>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</si>
  <si>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</si>
  <si>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固定資産売却収入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</si>
  <si>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</si>
  <si>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</si>
  <si>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</si>
  <si>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</si>
  <si>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</si>
  <si>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</si>
  <si>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その他の活動収入計（７）</t>
  </si>
  <si>
    <t>長期貸付金支出</t>
  </si>
  <si>
    <t>積立資産支出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</si>
  <si>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</si>
  <si>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</si>
  <si>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</si>
  <si>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</si>
  <si>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</si>
  <si>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</si>
  <si>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</si>
  <si>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</si>
  <si>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（自）令和3年4月1日  （至）令和4年3月31日</t>
    <phoneticPr fontId="4"/>
  </si>
  <si>
    <t>（単位：円）</t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</si>
  <si>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</si>
  <si>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</si>
  <si>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</si>
  <si>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</si>
  <si>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</si>
  <si>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</si>
  <si>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（何）事業収益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</si>
  <si>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</si>
  <si>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</si>
  <si>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</si>
  <si>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</si>
  <si>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</si>
  <si>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</si>
  <si>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</si>
  <si>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</si>
  <si>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</si>
  <si>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徴収不能額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</si>
  <si>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</si>
  <si>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</si>
  <si>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</si>
  <si>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</si>
  <si>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</si>
  <si>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</si>
  <si>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</si>
  <si>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</si>
  <si>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</si>
  <si>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</si>
  <si>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</si>
  <si>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固定資産売却益</t>
  </si>
  <si>
    <t>特別収益計（８）</t>
  </si>
  <si>
    <t>固定資産売却損・処分損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</si>
  <si>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</si>
  <si>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</si>
  <si>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</si>
  <si>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</si>
  <si>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</si>
  <si>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</si>
  <si>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</si>
  <si>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</si>
  <si>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</si>
  <si>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</si>
  <si>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当年度末</t>
    <rPh sb="0" eb="1">
      <t>トウ</t>
    </rPh>
    <rPh sb="1" eb="4">
      <t>ネンドマツ</t>
    </rPh>
    <phoneticPr fontId="2"/>
  </si>
  <si>
    <t>前年度末</t>
    <rPh sb="0" eb="3">
      <t>ゼンネンド</t>
    </rPh>
    <rPh sb="3" eb="4">
      <t>マツ</t>
    </rPh>
    <phoneticPr fontId="2"/>
  </si>
  <si>
    <t>増減</t>
    <rPh sb="0" eb="2">
      <t>ゾウゲン</t>
    </rPh>
    <phoneticPr fontId="2"/>
  </si>
  <si>
    <t>流動資産</t>
  </si>
  <si>
    <t>流動負債</t>
  </si>
  <si>
    <t>　現金預金</t>
  </si>
  <si>
    <t>　事業未払金</t>
  </si>
  <si>
    <t>　事業未収金</t>
  </si>
  <si>
    <t>　預り金</t>
  </si>
  <si>
    <t>　未収補助金</t>
  </si>
  <si>
    <t>　前受収益</t>
  </si>
  <si>
    <t>　貯蔵品</t>
  </si>
  <si>
    <t>　仮受金</t>
  </si>
  <si>
    <t>　医薬品</t>
  </si>
  <si>
    <t>　賞与引当金</t>
  </si>
  <si>
    <t>　給食用材料</t>
  </si>
  <si>
    <t>　立替金</t>
  </si>
  <si>
    <t>　前払金</t>
  </si>
  <si>
    <t>固定資産</t>
  </si>
  <si>
    <t>固定負債</t>
  </si>
  <si>
    <t>基本財産</t>
  </si>
  <si>
    <t>　退職給付引当金</t>
  </si>
  <si>
    <t>　土地</t>
  </si>
  <si>
    <t>負債の部合計</t>
  </si>
  <si>
    <t>　建物</t>
  </si>
  <si>
    <t>純資産の部</t>
  </si>
  <si>
    <t>その他の固定資産</t>
  </si>
  <si>
    <t>基本金</t>
  </si>
  <si>
    <t>　第１号基本金</t>
  </si>
  <si>
    <t>　第２号基本金</t>
  </si>
  <si>
    <t>　構築物</t>
  </si>
  <si>
    <t>国庫補助金等特別積立金</t>
  </si>
  <si>
    <t>　機械及び装置</t>
  </si>
  <si>
    <t>その他の積立金</t>
  </si>
  <si>
    <t>　車輌運搬具</t>
  </si>
  <si>
    <t>　人件費積立金</t>
  </si>
  <si>
    <t>　器具及び備品</t>
  </si>
  <si>
    <t>　修繕積立金</t>
  </si>
  <si>
    <t>　権利</t>
  </si>
  <si>
    <t>次期繰越活動増減差額</t>
  </si>
  <si>
    <t>　長期貸付金</t>
  </si>
  <si>
    <t>（うち当期活動増減差額）</t>
  </si>
  <si>
    <t>　退職給付引当資産</t>
  </si>
  <si>
    <t>　（何）積立資産</t>
  </si>
  <si>
    <t>　その他の固定資産</t>
  </si>
  <si>
    <t>純資産の部合計</t>
  </si>
  <si>
    <t>資産の部合計</t>
  </si>
  <si>
    <t>負債及び純資産の部合計</t>
  </si>
  <si>
    <t>第三号第一様式（第二十七条第四項関係）</t>
    <phoneticPr fontId="4"/>
  </si>
  <si>
    <t>法人単位貸借対照表</t>
    <phoneticPr fontId="1"/>
  </si>
  <si>
    <t>令和4年3月31日現在</t>
    <phoneticPr fontId="1"/>
  </si>
  <si>
    <t>（単位：円）</t>
    <phoneticPr fontId="4"/>
  </si>
  <si>
    <t>資産の部</t>
    <phoneticPr fontId="1"/>
  </si>
  <si>
    <t>負債の部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</si>
</sst>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4" xfId="2" applyNumberFormat="1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4" xfId="2" applyNumberFormat="1" applyFont="1" applyFill="1" applyBorder="1" applyAlignment="1">
      <alignment horizontal="left" vertical="center" textRotation="255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3" xfId="2" applyNumberFormat="1" applyFont="1" applyFill="1" applyBorder="1" applyAlignment="1" applyProtection="1">
      <alignment vertical="center" shrinkToFit="1"/>
      <protection locked="0"/>
    </xf>
    <xf numFmtId="0" fontId="7" fillId="0" borderId="14" xfId="2" applyNumberFormat="1" applyFont="1" applyFill="1" applyBorder="1" applyAlignment="1">
      <alignment horizontal="left" vertical="top" shrinkToFit="1"/>
    </xf>
    <xf numFmtId="176" fontId="9" fillId="0" borderId="14" xfId="2" applyNumberFormat="1" applyFont="1" applyFill="1" applyBorder="1" applyAlignment="1" applyProtection="1">
      <alignment vertical="top" shrinkToFit="1"/>
      <protection locked="0"/>
    </xf>
    <xf numFmtId="0" fontId="7" fillId="0" borderId="7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  <xf numFmtId="0" fontId="5" fillId="0" borderId="0" xfId="0" applyFont="1" applyFill="1" applyAlignment="1">
      <alignment horizontal="right" vertical="center" shrinkToFit="1"/>
    </xf>
    <xf numFmtId="0" fontId="7" fillId="0" borderId="7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7" fillId="0" borderId="7" xfId="2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horizontal="center" vertical="center" shrinkToFit="1"/>
    </xf>
    <xf numFmtId="0" fontId="7" fillId="0" borderId="6" xfId="2" applyNumberFormat="1" applyFont="1" applyFill="1" applyBorder="1" applyAlignment="1">
      <alignment horizontal="center" vertical="center" shrinkToFit="1"/>
    </xf>
    <xf numFmtId="0" fontId="7" fillId="0" borderId="4" xfId="2" applyNumberFormat="1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36" t="s">
        <v>1</v>
      </c>
      <c r="C3" s="36"/>
      <c r="D3" s="36"/>
      <c r="E3" s="36"/>
      <c r="F3" s="36"/>
      <c r="G3" s="36"/>
      <c r="H3" s="36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37" t="s">
        <v>2</v>
      </c>
      <c r="C5" s="37"/>
      <c r="D5" s="37"/>
      <c r="E5" s="37"/>
      <c r="F5" s="37"/>
      <c r="G5" s="37"/>
      <c r="H5" s="37"/>
    </row>
    <row r="6" spans="2:8" ht="15.75">
      <c r="B6" s="6"/>
      <c r="C6" s="6"/>
      <c r="D6" s="6"/>
      <c r="E6" s="6"/>
      <c r="F6" s="3"/>
      <c r="G6" s="3"/>
      <c r="H6" s="6" t="s">
        <v>3</v>
      </c>
    </row>
    <row r="7" spans="2:8" ht="14.25">
      <c r="B7" s="38" t="s">
        <v>4</v>
      </c>
      <c r="C7" s="38"/>
      <c r="D7" s="38"/>
      <c r="E7" s="7" t="s">
        <v>5</v>
      </c>
      <c r="F7" s="7" t="s">
        <v>6</v>
      </c>
      <c r="G7" s="7" t="s">
        <v>7</v>
      </c>
      <c r="H7" s="7" t="s">
        <v>8</v>
      </c>
    </row>
    <row r="8" spans="2:8" ht="14.25">
      <c r="B8" s="33" t="s">
        <v>9</v>
      </c>
      <c r="C8" s="33" t="s">
        <v>10</v>
      </c>
      <c r="D8" s="8" t="s">
        <v>11</v>
      </c>
      <c r="E8" s="9">
        <v>652184000</v>
      </c>
      <c r="F8" s="10">
        <v>644301960</v>
      </c>
      <c r="G8" s="10">
        <f>E8-F8</f>
        <v>7882040</v>
      </c>
      <c r="H8" s="10"/>
    </row>
    <row r="9" spans="2:8" ht="14.25">
      <c r="B9" s="34"/>
      <c r="C9" s="34"/>
      <c r="D9" s="11" t="s">
        <v>12</v>
      </c>
      <c r="E9" s="12">
        <v>1037000</v>
      </c>
      <c r="F9" s="13">
        <v>1882500</v>
      </c>
      <c r="G9" s="13">
        <f t="shared" ref="G9:G35" si="0">E9-F9</f>
        <v>-845500</v>
      </c>
      <c r="H9" s="13"/>
    </row>
    <row r="10" spans="2:8" ht="14.25">
      <c r="B10" s="34"/>
      <c r="C10" s="34"/>
      <c r="D10" s="11" t="s">
        <v>13</v>
      </c>
      <c r="E10" s="12">
        <v>1050000</v>
      </c>
      <c r="F10" s="13">
        <v>1050000</v>
      </c>
      <c r="G10" s="13">
        <f t="shared" si="0"/>
        <v>0</v>
      </c>
      <c r="H10" s="13"/>
    </row>
    <row r="11" spans="2:8" ht="14.25">
      <c r="B11" s="34"/>
      <c r="C11" s="34"/>
      <c r="D11" s="11" t="s">
        <v>14</v>
      </c>
      <c r="E11" s="12">
        <v>153000</v>
      </c>
      <c r="F11" s="13">
        <v>153573</v>
      </c>
      <c r="G11" s="13">
        <f t="shared" si="0"/>
        <v>-573</v>
      </c>
      <c r="H11" s="13"/>
    </row>
    <row r="12" spans="2:8" ht="14.25">
      <c r="B12" s="34"/>
      <c r="C12" s="34"/>
      <c r="D12" s="11" t="s">
        <v>15</v>
      </c>
      <c r="E12" s="14">
        <v>2637000</v>
      </c>
      <c r="F12" s="13">
        <v>2924408</v>
      </c>
      <c r="G12" s="13">
        <f t="shared" si="0"/>
        <v>-287408</v>
      </c>
      <c r="H12" s="13"/>
    </row>
    <row r="13" spans="2:8" ht="14.25">
      <c r="B13" s="34"/>
      <c r="C13" s="35"/>
      <c r="D13" s="15" t="s">
        <v>16</v>
      </c>
      <c r="E13" s="16">
        <f>+E8+E9+E10+E11+E12</f>
        <v>657061000</v>
      </c>
      <c r="F13" s="17">
        <f>+F8+F9+F10+F11+F12</f>
        <v>650312441</v>
      </c>
      <c r="G13" s="17">
        <f t="shared" si="0"/>
        <v>6748559</v>
      </c>
      <c r="H13" s="17"/>
    </row>
    <row r="14" spans="2:8" ht="14.25">
      <c r="B14" s="34"/>
      <c r="C14" s="33" t="s">
        <v>17</v>
      </c>
      <c r="D14" s="11" t="s">
        <v>18</v>
      </c>
      <c r="E14" s="9">
        <v>432820000</v>
      </c>
      <c r="F14" s="13">
        <v>426434418</v>
      </c>
      <c r="G14" s="13">
        <f t="shared" si="0"/>
        <v>6385582</v>
      </c>
      <c r="H14" s="13"/>
    </row>
    <row r="15" spans="2:8" ht="14.25">
      <c r="B15" s="34"/>
      <c r="C15" s="34"/>
      <c r="D15" s="11" t="s">
        <v>19</v>
      </c>
      <c r="E15" s="12">
        <v>105310000</v>
      </c>
      <c r="F15" s="13">
        <v>99784056</v>
      </c>
      <c r="G15" s="13">
        <f t="shared" si="0"/>
        <v>5525944</v>
      </c>
      <c r="H15" s="13"/>
    </row>
    <row r="16" spans="2:8" ht="14.25">
      <c r="B16" s="34"/>
      <c r="C16" s="34"/>
      <c r="D16" s="11" t="s">
        <v>20</v>
      </c>
      <c r="E16" s="12">
        <v>99860000</v>
      </c>
      <c r="F16" s="13">
        <v>93384126</v>
      </c>
      <c r="G16" s="13">
        <f t="shared" si="0"/>
        <v>6475874</v>
      </c>
      <c r="H16" s="13"/>
    </row>
    <row r="17" spans="2:8" ht="14.25">
      <c r="B17" s="34"/>
      <c r="C17" s="34"/>
      <c r="D17" s="11" t="s">
        <v>21</v>
      </c>
      <c r="E17" s="14"/>
      <c r="F17" s="13">
        <v>0</v>
      </c>
      <c r="G17" s="13">
        <f t="shared" si="0"/>
        <v>0</v>
      </c>
      <c r="H17" s="13"/>
    </row>
    <row r="18" spans="2:8" ht="14.25">
      <c r="B18" s="34"/>
      <c r="C18" s="35"/>
      <c r="D18" s="15" t="s">
        <v>22</v>
      </c>
      <c r="E18" s="16">
        <f>+E14+E15+E16+E17</f>
        <v>637990000</v>
      </c>
      <c r="F18" s="17">
        <f>+F14+F15+F16+F17</f>
        <v>619602600</v>
      </c>
      <c r="G18" s="17">
        <f t="shared" si="0"/>
        <v>18387400</v>
      </c>
      <c r="H18" s="17"/>
    </row>
    <row r="19" spans="2:8" ht="14.25">
      <c r="B19" s="35"/>
      <c r="C19" s="18" t="s">
        <v>23</v>
      </c>
      <c r="D19" s="19"/>
      <c r="E19" s="16">
        <f xml:space="preserve"> +E13 - E18</f>
        <v>19071000</v>
      </c>
      <c r="F19" s="20">
        <f xml:space="preserve"> +F13 - F18</f>
        <v>30709841</v>
      </c>
      <c r="G19" s="20">
        <f t="shared" si="0"/>
        <v>-11638841</v>
      </c>
      <c r="H19" s="20"/>
    </row>
    <row r="20" spans="2:8" ht="14.25">
      <c r="B20" s="33" t="s">
        <v>24</v>
      </c>
      <c r="C20" s="33" t="s">
        <v>10</v>
      </c>
      <c r="D20" s="11" t="s">
        <v>25</v>
      </c>
      <c r="E20" s="16"/>
      <c r="F20" s="13">
        <v>0</v>
      </c>
      <c r="G20" s="13">
        <f t="shared" si="0"/>
        <v>0</v>
      </c>
      <c r="H20" s="13"/>
    </row>
    <row r="21" spans="2:8" ht="14.25">
      <c r="B21" s="34"/>
      <c r="C21" s="35"/>
      <c r="D21" s="15" t="s">
        <v>26</v>
      </c>
      <c r="E21" s="16">
        <f>+E20</f>
        <v>0</v>
      </c>
      <c r="F21" s="17">
        <f>+F20</f>
        <v>0</v>
      </c>
      <c r="G21" s="17">
        <f t="shared" si="0"/>
        <v>0</v>
      </c>
      <c r="H21" s="17"/>
    </row>
    <row r="22" spans="2:8" ht="14.25">
      <c r="B22" s="34"/>
      <c r="C22" s="33" t="s">
        <v>17</v>
      </c>
      <c r="D22" s="11" t="s">
        <v>27</v>
      </c>
      <c r="E22" s="16">
        <v>2277000</v>
      </c>
      <c r="F22" s="13">
        <v>2277000</v>
      </c>
      <c r="G22" s="13">
        <f t="shared" si="0"/>
        <v>0</v>
      </c>
      <c r="H22" s="13"/>
    </row>
    <row r="23" spans="2:8" ht="14.25">
      <c r="B23" s="34"/>
      <c r="C23" s="35"/>
      <c r="D23" s="15" t="s">
        <v>28</v>
      </c>
      <c r="E23" s="16">
        <f>+E22</f>
        <v>2277000</v>
      </c>
      <c r="F23" s="17">
        <f>+F22</f>
        <v>2277000</v>
      </c>
      <c r="G23" s="17">
        <f t="shared" si="0"/>
        <v>0</v>
      </c>
      <c r="H23" s="17"/>
    </row>
    <row r="24" spans="2:8" ht="14.25">
      <c r="B24" s="35"/>
      <c r="C24" s="21" t="s">
        <v>29</v>
      </c>
      <c r="D24" s="19"/>
      <c r="E24" s="16">
        <f xml:space="preserve"> +E21 - E23</f>
        <v>-2277000</v>
      </c>
      <c r="F24" s="20">
        <f xml:space="preserve"> +F21 - F23</f>
        <v>-2277000</v>
      </c>
      <c r="G24" s="20">
        <f t="shared" si="0"/>
        <v>0</v>
      </c>
      <c r="H24" s="20"/>
    </row>
    <row r="25" spans="2:8" ht="14.25">
      <c r="B25" s="33" t="s">
        <v>30</v>
      </c>
      <c r="C25" s="33" t="s">
        <v>10</v>
      </c>
      <c r="D25" s="11" t="s">
        <v>31</v>
      </c>
      <c r="E25" s="16">
        <v>1427000</v>
      </c>
      <c r="F25" s="13">
        <v>1427891</v>
      </c>
      <c r="G25" s="13">
        <f t="shared" si="0"/>
        <v>-891</v>
      </c>
      <c r="H25" s="13"/>
    </row>
    <row r="26" spans="2:8" ht="14.25">
      <c r="B26" s="34"/>
      <c r="C26" s="35"/>
      <c r="D26" s="15" t="s">
        <v>32</v>
      </c>
      <c r="E26" s="16">
        <f>+E25</f>
        <v>1427000</v>
      </c>
      <c r="F26" s="17">
        <f>+F25</f>
        <v>1427891</v>
      </c>
      <c r="G26" s="17">
        <f t="shared" si="0"/>
        <v>-891</v>
      </c>
      <c r="H26" s="17"/>
    </row>
    <row r="27" spans="2:8" ht="14.25">
      <c r="B27" s="34"/>
      <c r="C27" s="33" t="s">
        <v>17</v>
      </c>
      <c r="D27" s="11" t="s">
        <v>33</v>
      </c>
      <c r="E27" s="9"/>
      <c r="F27" s="13">
        <v>0</v>
      </c>
      <c r="G27" s="13">
        <f t="shared" si="0"/>
        <v>0</v>
      </c>
      <c r="H27" s="13"/>
    </row>
    <row r="28" spans="2:8" ht="14.25">
      <c r="B28" s="34"/>
      <c r="C28" s="34"/>
      <c r="D28" s="11" t="s">
        <v>34</v>
      </c>
      <c r="E28" s="14">
        <v>4470000</v>
      </c>
      <c r="F28" s="13">
        <v>4383054</v>
      </c>
      <c r="G28" s="13">
        <f t="shared" si="0"/>
        <v>86946</v>
      </c>
      <c r="H28" s="13"/>
    </row>
    <row r="29" spans="2:8" ht="14.25">
      <c r="B29" s="34"/>
      <c r="C29" s="35"/>
      <c r="D29" s="22" t="s">
        <v>35</v>
      </c>
      <c r="E29" s="16">
        <f>+E27+E28</f>
        <v>4470000</v>
      </c>
      <c r="F29" s="23">
        <f>+F27+F28</f>
        <v>4383054</v>
      </c>
      <c r="G29" s="23">
        <f t="shared" si="0"/>
        <v>86946</v>
      </c>
      <c r="H29" s="23"/>
    </row>
    <row r="30" spans="2:8" ht="14.25">
      <c r="B30" s="35"/>
      <c r="C30" s="21" t="s">
        <v>36</v>
      </c>
      <c r="D30" s="19"/>
      <c r="E30" s="16">
        <f xml:space="preserve"> +E26 - E29</f>
        <v>-3043000</v>
      </c>
      <c r="F30" s="20">
        <f xml:space="preserve"> +F26 - F29</f>
        <v>-2955163</v>
      </c>
      <c r="G30" s="20">
        <f t="shared" si="0"/>
        <v>-87837</v>
      </c>
      <c r="H30" s="20"/>
    </row>
    <row r="31" spans="2:8" ht="14.25">
      <c r="B31" s="24" t="s">
        <v>37</v>
      </c>
      <c r="C31" s="25"/>
      <c r="D31" s="26"/>
      <c r="E31" s="9"/>
      <c r="F31" s="27"/>
      <c r="G31" s="27">
        <f>E31 + E32</f>
        <v>0</v>
      </c>
      <c r="H31" s="27"/>
    </row>
    <row r="32" spans="2:8" ht="14.25">
      <c r="B32" s="28"/>
      <c r="C32" s="29"/>
      <c r="D32" s="30"/>
      <c r="E32" s="14"/>
      <c r="F32" s="31"/>
      <c r="G32" s="31"/>
      <c r="H32" s="31"/>
    </row>
    <row r="33" spans="2:8" ht="14.25">
      <c r="B33" s="21" t="s">
        <v>38</v>
      </c>
      <c r="C33" s="18"/>
      <c r="D33" s="19"/>
      <c r="E33" s="16">
        <f xml:space="preserve"> +E19 +E24 +E30 - (E31 + E32)</f>
        <v>13751000</v>
      </c>
      <c r="F33" s="20">
        <f xml:space="preserve"> +F19 +F24 +F30 - (F31 + F32)</f>
        <v>25477678</v>
      </c>
      <c r="G33" s="20">
        <f t="shared" si="0"/>
        <v>-11726678</v>
      </c>
      <c r="H33" s="20"/>
    </row>
    <row r="34" spans="2:8" ht="14.25">
      <c r="B34" s="21" t="s">
        <v>39</v>
      </c>
      <c r="C34" s="18"/>
      <c r="D34" s="19"/>
      <c r="E34" s="16">
        <v>332584560</v>
      </c>
      <c r="F34" s="20">
        <v>332584560</v>
      </c>
      <c r="G34" s="20">
        <f t="shared" si="0"/>
        <v>0</v>
      </c>
      <c r="H34" s="20"/>
    </row>
    <row r="35" spans="2:8" ht="14.25">
      <c r="B35" s="21" t="s">
        <v>40</v>
      </c>
      <c r="C35" s="18"/>
      <c r="D35" s="19"/>
      <c r="E35" s="16">
        <f xml:space="preserve"> +E33 +E34</f>
        <v>346335560</v>
      </c>
      <c r="F35" s="20">
        <f xml:space="preserve"> +F33 +F34</f>
        <v>358062238</v>
      </c>
      <c r="G35" s="20">
        <f t="shared" si="0"/>
        <v>-11726678</v>
      </c>
      <c r="H35" s="20"/>
    </row>
    <row r="36" spans="2:8" ht="14.25">
      <c r="B36" s="32"/>
      <c r="C36" s="32"/>
      <c r="D36" s="32"/>
      <c r="E36" s="32"/>
      <c r="F36" s="32"/>
      <c r="G36" s="32"/>
      <c r="H36" s="32"/>
    </row>
    <row r="37" spans="2:8" ht="14.25">
      <c r="B37" s="32"/>
      <c r="C37" s="32"/>
      <c r="D37" s="32"/>
      <c r="E37" s="32"/>
      <c r="F37" s="32"/>
      <c r="G37" s="32"/>
      <c r="H37" s="32"/>
    </row>
    <row r="38" spans="2:8" ht="14.25">
      <c r="B38" s="32"/>
      <c r="C38" s="32"/>
      <c r="D38" s="32"/>
      <c r="E38" s="32"/>
      <c r="F38" s="32"/>
      <c r="G38" s="32"/>
      <c r="H38" s="32"/>
    </row>
    <row r="39" spans="2:8" ht="14.25">
      <c r="B39" s="32"/>
      <c r="C39" s="32"/>
      <c r="D39" s="32"/>
      <c r="E39" s="32"/>
      <c r="F39" s="32"/>
      <c r="G39" s="32"/>
      <c r="H39" s="32"/>
    </row>
    <row r="40" spans="2:8" ht="14.25">
      <c r="B40" s="32"/>
      <c r="C40" s="32"/>
      <c r="D40" s="32"/>
      <c r="E40" s="32"/>
      <c r="F40" s="32"/>
      <c r="G40" s="32"/>
      <c r="H40" s="32"/>
    </row>
    <row r="41" spans="2:8" ht="14.25">
      <c r="B41" s="32"/>
      <c r="C41" s="32"/>
      <c r="D41" s="32"/>
      <c r="E41" s="32"/>
      <c r="F41" s="32"/>
      <c r="G41" s="32"/>
      <c r="H41" s="32"/>
    </row>
    <row r="42" spans="2:8" ht="14.25">
      <c r="B42" s="32"/>
      <c r="C42" s="32"/>
      <c r="D42" s="32"/>
      <c r="E42" s="32"/>
      <c r="F42" s="32"/>
      <c r="G42" s="32"/>
      <c r="H42" s="32"/>
    </row>
    <row r="43" spans="2:8" ht="14.25">
      <c r="B43" s="32"/>
      <c r="C43" s="32"/>
      <c r="D43" s="32"/>
      <c r="E43" s="32"/>
      <c r="F43" s="32"/>
      <c r="G43" s="32"/>
      <c r="H43" s="32"/>
    </row>
    <row r="44" spans="2:8" ht="14.25">
      <c r="B44" s="32"/>
      <c r="C44" s="32"/>
      <c r="D44" s="32"/>
      <c r="E44" s="32"/>
      <c r="F44" s="32"/>
      <c r="G44" s="32"/>
      <c r="H44" s="32"/>
    </row>
    <row r="45" spans="2:8" ht="14.25">
      <c r="B45" s="32"/>
      <c r="C45" s="32"/>
      <c r="D45" s="32"/>
      <c r="E45" s="32"/>
      <c r="F45" s="32"/>
      <c r="G45" s="32"/>
      <c r="H45" s="32"/>
    </row>
  </sheetData>
  <mergeCells count="12">
    <mergeCell ref="B3:H3"/>
    <mergeCell ref="B5:H5"/>
    <mergeCell ref="B7:D7"/>
    <mergeCell ref="B8:B19"/>
    <mergeCell ref="C8:C13"/>
    <mergeCell ref="C14:C18"/>
    <mergeCell ref="B20:B24"/>
    <mergeCell ref="C20:C21"/>
    <mergeCell ref="C22:C23"/>
    <mergeCell ref="B25:B30"/>
    <mergeCell ref="C25:C26"/>
    <mergeCell ref="C27:C29"/>
  </mergeCells>
  <phoneticPr fontId="1"/>
  <pageMargins left="0.7" right="0.7" top="0.75" bottom="0.75" header="0.3" footer="0.3"/>
  <pageSetup paperSize="9" fitToHeight="0" orientation="portrait" r:id="rId1"/>
  <headerFooter>
    <oddHeader>&amp;L社会福祉法人　いずみ福祉会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>
      <selection sqref="A1:XFD1048576"/>
    </sheetView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5"/>
      <c r="C2" s="5"/>
      <c r="D2" s="5"/>
      <c r="E2" s="3"/>
      <c r="F2" s="3"/>
      <c r="G2" s="4" t="s">
        <v>41</v>
      </c>
    </row>
    <row r="3" spans="2:7" ht="21">
      <c r="B3" s="36" t="s">
        <v>42</v>
      </c>
      <c r="C3" s="36"/>
      <c r="D3" s="36"/>
      <c r="E3" s="36"/>
      <c r="F3" s="36"/>
      <c r="G3" s="36"/>
    </row>
    <row r="4" spans="2:7" ht="14.25">
      <c r="B4" s="39"/>
      <c r="C4" s="39"/>
      <c r="D4" s="39"/>
      <c r="E4" s="39"/>
      <c r="F4" s="39"/>
      <c r="G4" s="3"/>
    </row>
    <row r="5" spans="2:7" ht="21">
      <c r="B5" s="37" t="s">
        <v>43</v>
      </c>
      <c r="C5" s="37"/>
      <c r="D5" s="37"/>
      <c r="E5" s="37"/>
      <c r="F5" s="37"/>
      <c r="G5" s="37"/>
    </row>
    <row r="6" spans="2:7" ht="15.75">
      <c r="B6" s="6"/>
      <c r="C6" s="6"/>
      <c r="D6" s="6"/>
      <c r="E6" s="6"/>
      <c r="F6" s="3"/>
      <c r="G6" s="6" t="s">
        <v>44</v>
      </c>
    </row>
    <row r="7" spans="2:7" ht="14.25">
      <c r="B7" s="38" t="s">
        <v>4</v>
      </c>
      <c r="C7" s="38"/>
      <c r="D7" s="38"/>
      <c r="E7" s="7" t="s">
        <v>45</v>
      </c>
      <c r="F7" s="7" t="s">
        <v>46</v>
      </c>
      <c r="G7" s="7" t="s">
        <v>47</v>
      </c>
    </row>
    <row r="8" spans="2:7" ht="14.25">
      <c r="B8" s="40" t="s">
        <v>48</v>
      </c>
      <c r="C8" s="40" t="s">
        <v>49</v>
      </c>
      <c r="D8" s="41" t="s">
        <v>50</v>
      </c>
      <c r="E8" s="42">
        <v>644301960</v>
      </c>
      <c r="F8" s="9">
        <v>625580637</v>
      </c>
      <c r="G8" s="42">
        <f>E8-F8</f>
        <v>18721323</v>
      </c>
    </row>
    <row r="9" spans="2:7" ht="14.25">
      <c r="B9" s="43"/>
      <c r="C9" s="43"/>
      <c r="D9" s="44" t="s">
        <v>51</v>
      </c>
      <c r="E9" s="45">
        <v>1882500</v>
      </c>
      <c r="F9" s="12">
        <v>8363484</v>
      </c>
      <c r="G9" s="45">
        <f t="shared" ref="G9:G39" si="0">E9-F9</f>
        <v>-6480984</v>
      </c>
    </row>
    <row r="10" spans="2:7" ht="14.25">
      <c r="B10" s="43"/>
      <c r="C10" s="43"/>
      <c r="D10" s="44" t="s">
        <v>52</v>
      </c>
      <c r="E10" s="45">
        <v>1050000</v>
      </c>
      <c r="F10" s="12"/>
      <c r="G10" s="45">
        <f t="shared" si="0"/>
        <v>1050000</v>
      </c>
    </row>
    <row r="11" spans="2:7" ht="14.25">
      <c r="B11" s="43"/>
      <c r="C11" s="43"/>
      <c r="D11" s="44" t="s">
        <v>53</v>
      </c>
      <c r="E11" s="45">
        <v>42759565</v>
      </c>
      <c r="F11" s="14">
        <v>39424271</v>
      </c>
      <c r="G11" s="45">
        <f t="shared" si="0"/>
        <v>3335294</v>
      </c>
    </row>
    <row r="12" spans="2:7" ht="14.25">
      <c r="B12" s="43"/>
      <c r="C12" s="46"/>
      <c r="D12" s="47" t="s">
        <v>54</v>
      </c>
      <c r="E12" s="23">
        <f>+E8+E9+E10+E11</f>
        <v>689994025</v>
      </c>
      <c r="F12" s="16">
        <f>+F8+F9+F10+F11</f>
        <v>673368392</v>
      </c>
      <c r="G12" s="23">
        <f t="shared" si="0"/>
        <v>16625633</v>
      </c>
    </row>
    <row r="13" spans="2:7" ht="14.25">
      <c r="B13" s="43"/>
      <c r="C13" s="40" t="s">
        <v>55</v>
      </c>
      <c r="D13" s="44" t="s">
        <v>56</v>
      </c>
      <c r="E13" s="45">
        <v>471126849</v>
      </c>
      <c r="F13" s="9">
        <v>474380018</v>
      </c>
      <c r="G13" s="45">
        <f t="shared" si="0"/>
        <v>-3253169</v>
      </c>
    </row>
    <row r="14" spans="2:7" ht="14.25">
      <c r="B14" s="43"/>
      <c r="C14" s="43"/>
      <c r="D14" s="44" t="s">
        <v>57</v>
      </c>
      <c r="E14" s="45">
        <v>99536132</v>
      </c>
      <c r="F14" s="12">
        <v>92118291</v>
      </c>
      <c r="G14" s="45">
        <f t="shared" si="0"/>
        <v>7417841</v>
      </c>
    </row>
    <row r="15" spans="2:7" ht="14.25">
      <c r="B15" s="43"/>
      <c r="C15" s="43"/>
      <c r="D15" s="44" t="s">
        <v>58</v>
      </c>
      <c r="E15" s="45">
        <v>93384126</v>
      </c>
      <c r="F15" s="12">
        <v>100782006</v>
      </c>
      <c r="G15" s="45">
        <f t="shared" si="0"/>
        <v>-7397880</v>
      </c>
    </row>
    <row r="16" spans="2:7" ht="14.25">
      <c r="B16" s="43"/>
      <c r="C16" s="43"/>
      <c r="D16" s="44" t="s">
        <v>59</v>
      </c>
      <c r="E16" s="45">
        <v>37986914</v>
      </c>
      <c r="F16" s="12">
        <v>37983987</v>
      </c>
      <c r="G16" s="45">
        <f t="shared" si="0"/>
        <v>2927</v>
      </c>
    </row>
    <row r="17" spans="2:7" ht="14.25">
      <c r="B17" s="43"/>
      <c r="C17" s="43"/>
      <c r="D17" s="44" t="s">
        <v>60</v>
      </c>
      <c r="E17" s="45">
        <v>-14531373</v>
      </c>
      <c r="F17" s="12">
        <v>-18142386</v>
      </c>
      <c r="G17" s="45">
        <f t="shared" si="0"/>
        <v>3611013</v>
      </c>
    </row>
    <row r="18" spans="2:7" ht="14.25">
      <c r="B18" s="43"/>
      <c r="C18" s="43"/>
      <c r="D18" s="44" t="s">
        <v>61</v>
      </c>
      <c r="E18" s="45">
        <v>0</v>
      </c>
      <c r="F18" s="14">
        <v>7920</v>
      </c>
      <c r="G18" s="45">
        <f t="shared" si="0"/>
        <v>-7920</v>
      </c>
    </row>
    <row r="19" spans="2:7" ht="14.25">
      <c r="B19" s="43"/>
      <c r="C19" s="46"/>
      <c r="D19" s="47" t="s">
        <v>62</v>
      </c>
      <c r="E19" s="23">
        <f>+E13+E14+E15+E16+E17+E18</f>
        <v>687502648</v>
      </c>
      <c r="F19" s="16">
        <f>+F13+F14+F15+F16+F17+F18</f>
        <v>687129836</v>
      </c>
      <c r="G19" s="23">
        <f t="shared" si="0"/>
        <v>372812</v>
      </c>
    </row>
    <row r="20" spans="2:7" ht="14.25">
      <c r="B20" s="46"/>
      <c r="C20" s="21" t="s">
        <v>63</v>
      </c>
      <c r="D20" s="19"/>
      <c r="E20" s="20">
        <f xml:space="preserve"> +E12 - E19</f>
        <v>2491377</v>
      </c>
      <c r="F20" s="16">
        <f xml:space="preserve"> +F12 - F19</f>
        <v>-13761444</v>
      </c>
      <c r="G20" s="20">
        <f t="shared" si="0"/>
        <v>16252821</v>
      </c>
    </row>
    <row r="21" spans="2:7" ht="14.25">
      <c r="B21" s="40" t="s">
        <v>64</v>
      </c>
      <c r="C21" s="40" t="s">
        <v>49</v>
      </c>
      <c r="D21" s="44" t="s">
        <v>65</v>
      </c>
      <c r="E21" s="45">
        <v>153573</v>
      </c>
      <c r="F21" s="9">
        <v>7763</v>
      </c>
      <c r="G21" s="45">
        <f t="shared" si="0"/>
        <v>145810</v>
      </c>
    </row>
    <row r="22" spans="2:7" ht="14.25">
      <c r="B22" s="43"/>
      <c r="C22" s="43"/>
      <c r="D22" s="44" t="s">
        <v>66</v>
      </c>
      <c r="E22" s="45">
        <v>2924408</v>
      </c>
      <c r="F22" s="14">
        <v>2348582</v>
      </c>
      <c r="G22" s="45">
        <f t="shared" si="0"/>
        <v>575826</v>
      </c>
    </row>
    <row r="23" spans="2:7" ht="14.25">
      <c r="B23" s="43"/>
      <c r="C23" s="46"/>
      <c r="D23" s="47" t="s">
        <v>67</v>
      </c>
      <c r="E23" s="23">
        <f>+E21+E22</f>
        <v>3077981</v>
      </c>
      <c r="F23" s="16">
        <f>+F21+F22</f>
        <v>2356345</v>
      </c>
      <c r="G23" s="23">
        <f t="shared" si="0"/>
        <v>721636</v>
      </c>
    </row>
    <row r="24" spans="2:7" ht="14.25">
      <c r="B24" s="43"/>
      <c r="C24" s="40" t="s">
        <v>55</v>
      </c>
      <c r="D24" s="44" t="s">
        <v>68</v>
      </c>
      <c r="E24" s="45">
        <v>556357</v>
      </c>
      <c r="F24" s="16">
        <v>268168</v>
      </c>
      <c r="G24" s="45">
        <f t="shared" si="0"/>
        <v>288189</v>
      </c>
    </row>
    <row r="25" spans="2:7" ht="14.25">
      <c r="B25" s="43"/>
      <c r="C25" s="46"/>
      <c r="D25" s="47" t="s">
        <v>69</v>
      </c>
      <c r="E25" s="23">
        <f>+E24</f>
        <v>556357</v>
      </c>
      <c r="F25" s="16">
        <f>+F24</f>
        <v>268168</v>
      </c>
      <c r="G25" s="23">
        <f t="shared" si="0"/>
        <v>288189</v>
      </c>
    </row>
    <row r="26" spans="2:7" ht="14.25">
      <c r="B26" s="46"/>
      <c r="C26" s="21" t="s">
        <v>70</v>
      </c>
      <c r="D26" s="30"/>
      <c r="E26" s="48">
        <f xml:space="preserve"> +E23 - E25</f>
        <v>2521624</v>
      </c>
      <c r="F26" s="16">
        <f xml:space="preserve"> +F23 - F25</f>
        <v>2088177</v>
      </c>
      <c r="G26" s="48">
        <f t="shared" si="0"/>
        <v>433447</v>
      </c>
    </row>
    <row r="27" spans="2:7" ht="14.25">
      <c r="B27" s="21" t="s">
        <v>71</v>
      </c>
      <c r="C27" s="18"/>
      <c r="D27" s="19"/>
      <c r="E27" s="20">
        <f xml:space="preserve"> +E20 +E26</f>
        <v>5013001</v>
      </c>
      <c r="F27" s="16">
        <f xml:space="preserve"> +F20 +F26</f>
        <v>-11673267</v>
      </c>
      <c r="G27" s="20">
        <f t="shared" si="0"/>
        <v>16686268</v>
      </c>
    </row>
    <row r="28" spans="2:7" ht="14.25">
      <c r="B28" s="40" t="s">
        <v>72</v>
      </c>
      <c r="C28" s="40" t="s">
        <v>49</v>
      </c>
      <c r="D28" s="44" t="s">
        <v>73</v>
      </c>
      <c r="E28" s="45">
        <v>0</v>
      </c>
      <c r="F28" s="16">
        <v>99560</v>
      </c>
      <c r="G28" s="45">
        <f t="shared" si="0"/>
        <v>-99560</v>
      </c>
    </row>
    <row r="29" spans="2:7" ht="14.25">
      <c r="B29" s="43"/>
      <c r="C29" s="46"/>
      <c r="D29" s="47" t="s">
        <v>74</v>
      </c>
      <c r="E29" s="23">
        <f>+E28</f>
        <v>0</v>
      </c>
      <c r="F29" s="16">
        <f>+F28</f>
        <v>99560</v>
      </c>
      <c r="G29" s="23">
        <f t="shared" si="0"/>
        <v>-99560</v>
      </c>
    </row>
    <row r="30" spans="2:7" ht="14.25">
      <c r="B30" s="43"/>
      <c r="C30" s="40" t="s">
        <v>55</v>
      </c>
      <c r="D30" s="44" t="s">
        <v>75</v>
      </c>
      <c r="E30" s="45">
        <v>3</v>
      </c>
      <c r="F30" s="16">
        <v>3</v>
      </c>
      <c r="G30" s="45">
        <f t="shared" si="0"/>
        <v>0</v>
      </c>
    </row>
    <row r="31" spans="2:7" ht="14.25">
      <c r="B31" s="43"/>
      <c r="C31" s="46"/>
      <c r="D31" s="47" t="s">
        <v>76</v>
      </c>
      <c r="E31" s="23">
        <f>+E30</f>
        <v>3</v>
      </c>
      <c r="F31" s="16">
        <f>+F30</f>
        <v>3</v>
      </c>
      <c r="G31" s="23">
        <f t="shared" si="0"/>
        <v>0</v>
      </c>
    </row>
    <row r="32" spans="2:7" ht="14.25">
      <c r="B32" s="46"/>
      <c r="C32" s="24" t="s">
        <v>77</v>
      </c>
      <c r="D32" s="49"/>
      <c r="E32" s="50">
        <f xml:space="preserve"> +E29 - E31</f>
        <v>-3</v>
      </c>
      <c r="F32" s="16">
        <f xml:space="preserve"> +F29 - F31</f>
        <v>99557</v>
      </c>
      <c r="G32" s="50">
        <f t="shared" si="0"/>
        <v>-99560</v>
      </c>
    </row>
    <row r="33" spans="2:7" ht="14.25">
      <c r="B33" s="21" t="s">
        <v>78</v>
      </c>
      <c r="C33" s="51"/>
      <c r="D33" s="52"/>
      <c r="E33" s="53">
        <f xml:space="preserve"> +E27 +E32</f>
        <v>5012998</v>
      </c>
      <c r="F33" s="16">
        <f xml:space="preserve"> +F27 +F32</f>
        <v>-11573710</v>
      </c>
      <c r="G33" s="53">
        <f t="shared" si="0"/>
        <v>16586708</v>
      </c>
    </row>
    <row r="34" spans="2:7" ht="14.25">
      <c r="B34" s="54" t="s">
        <v>79</v>
      </c>
      <c r="C34" s="51" t="s">
        <v>80</v>
      </c>
      <c r="D34" s="52"/>
      <c r="E34" s="53">
        <v>406989283</v>
      </c>
      <c r="F34" s="16">
        <v>418562993</v>
      </c>
      <c r="G34" s="53">
        <f t="shared" si="0"/>
        <v>-11573710</v>
      </c>
    </row>
    <row r="35" spans="2:7" ht="14.25">
      <c r="B35" s="55"/>
      <c r="C35" s="51" t="s">
        <v>81</v>
      </c>
      <c r="D35" s="52"/>
      <c r="E35" s="53">
        <f xml:space="preserve"> +E33 +E34</f>
        <v>412002281</v>
      </c>
      <c r="F35" s="16">
        <f xml:space="preserve"> +F33 +F34</f>
        <v>406989283</v>
      </c>
      <c r="G35" s="53">
        <f t="shared" si="0"/>
        <v>5012998</v>
      </c>
    </row>
    <row r="36" spans="2:7" ht="14.25">
      <c r="B36" s="55"/>
      <c r="C36" s="51" t="s">
        <v>82</v>
      </c>
      <c r="D36" s="52"/>
      <c r="E36" s="53">
        <v>0</v>
      </c>
      <c r="F36" s="16">
        <v>0</v>
      </c>
      <c r="G36" s="53">
        <f t="shared" si="0"/>
        <v>0</v>
      </c>
    </row>
    <row r="37" spans="2:7" ht="14.25">
      <c r="B37" s="55"/>
      <c r="C37" s="51" t="s">
        <v>83</v>
      </c>
      <c r="D37" s="52"/>
      <c r="E37" s="53">
        <v>0</v>
      </c>
      <c r="F37" s="16">
        <v>0</v>
      </c>
      <c r="G37" s="53">
        <f t="shared" si="0"/>
        <v>0</v>
      </c>
    </row>
    <row r="38" spans="2:7" ht="14.25">
      <c r="B38" s="55"/>
      <c r="C38" s="51" t="s">
        <v>84</v>
      </c>
      <c r="D38" s="52"/>
      <c r="E38" s="53">
        <v>0</v>
      </c>
      <c r="F38" s="16">
        <v>0</v>
      </c>
      <c r="G38" s="53">
        <f t="shared" si="0"/>
        <v>0</v>
      </c>
    </row>
    <row r="39" spans="2:7" ht="14.25">
      <c r="B39" s="56"/>
      <c r="C39" s="51" t="s">
        <v>85</v>
      </c>
      <c r="D39" s="52"/>
      <c r="E39" s="53">
        <f xml:space="preserve"> +E35 +E36 +E37 - E38</f>
        <v>412002281</v>
      </c>
      <c r="F39" s="16">
        <f xml:space="preserve"> +F35 +F36 +F37 - F38</f>
        <v>406989283</v>
      </c>
      <c r="G39" s="53">
        <f t="shared" si="0"/>
        <v>5012998</v>
      </c>
    </row>
  </sheetData>
  <mergeCells count="13">
    <mergeCell ref="B34:B39"/>
    <mergeCell ref="B21:B26"/>
    <mergeCell ref="C21:C23"/>
    <mergeCell ref="C24:C25"/>
    <mergeCell ref="B28:B32"/>
    <mergeCell ref="C28:C29"/>
    <mergeCell ref="C30:C31"/>
    <mergeCell ref="B3:G3"/>
    <mergeCell ref="B5:G5"/>
    <mergeCell ref="B7:D7"/>
    <mergeCell ref="B8:B20"/>
    <mergeCell ref="C8:C12"/>
    <mergeCell ref="C13:C19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sqref="A1:XFD1048576"/>
    </sheetView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3"/>
      <c r="C1" s="3"/>
      <c r="D1" s="3"/>
      <c r="E1" s="3"/>
      <c r="F1" s="3"/>
      <c r="G1" s="3"/>
      <c r="H1" s="3"/>
      <c r="I1" s="3"/>
    </row>
    <row r="2" spans="2:9" ht="21">
      <c r="B2" s="5"/>
      <c r="C2" s="3"/>
      <c r="D2" s="3"/>
      <c r="E2" s="3"/>
      <c r="F2" s="3"/>
      <c r="G2" s="3"/>
      <c r="H2" s="4"/>
      <c r="I2" s="4" t="s">
        <v>134</v>
      </c>
    </row>
    <row r="3" spans="2:9" ht="21">
      <c r="B3" s="36" t="s">
        <v>135</v>
      </c>
      <c r="C3" s="36"/>
      <c r="D3" s="36"/>
      <c r="E3" s="36"/>
      <c r="F3" s="36"/>
      <c r="G3" s="36"/>
      <c r="H3" s="36"/>
      <c r="I3" s="36"/>
    </row>
    <row r="4" spans="2:9" ht="21">
      <c r="B4" s="39"/>
      <c r="C4" s="5"/>
      <c r="D4" s="3"/>
      <c r="E4" s="3"/>
      <c r="F4" s="3"/>
      <c r="G4" s="3"/>
      <c r="H4" s="3"/>
      <c r="I4" s="3"/>
    </row>
    <row r="5" spans="2:9" ht="21">
      <c r="B5" s="37" t="s">
        <v>136</v>
      </c>
      <c r="C5" s="37"/>
      <c r="D5" s="37"/>
      <c r="E5" s="37"/>
      <c r="F5" s="37"/>
      <c r="G5" s="37"/>
      <c r="H5" s="37"/>
      <c r="I5" s="37"/>
    </row>
    <row r="6" spans="2:9" ht="15.75">
      <c r="B6" s="6"/>
      <c r="C6" s="3"/>
      <c r="D6" s="3"/>
      <c r="E6" s="3"/>
      <c r="F6" s="3"/>
      <c r="G6" s="3"/>
      <c r="H6" s="3"/>
      <c r="I6" s="57" t="s">
        <v>137</v>
      </c>
    </row>
    <row r="7" spans="2:9" ht="14.25">
      <c r="B7" s="58" t="s">
        <v>138</v>
      </c>
      <c r="C7" s="59"/>
      <c r="D7" s="59"/>
      <c r="E7" s="60"/>
      <c r="F7" s="58" t="s">
        <v>139</v>
      </c>
      <c r="G7" s="59"/>
      <c r="H7" s="59"/>
      <c r="I7" s="60"/>
    </row>
    <row r="8" spans="2:9" ht="14.25">
      <c r="B8" s="7"/>
      <c r="C8" s="7" t="s">
        <v>86</v>
      </c>
      <c r="D8" s="7" t="s">
        <v>87</v>
      </c>
      <c r="E8" s="7" t="s">
        <v>88</v>
      </c>
      <c r="F8" s="61"/>
      <c r="G8" s="7" t="s">
        <v>86</v>
      </c>
      <c r="H8" s="7" t="s">
        <v>87</v>
      </c>
      <c r="I8" s="7" t="s">
        <v>88</v>
      </c>
    </row>
    <row r="9" spans="2:9" ht="14.25">
      <c r="B9" s="47" t="s">
        <v>89</v>
      </c>
      <c r="C9" s="23">
        <f>+C10+C11+C12+C13+C14+C15+C16+C17</f>
        <v>375625775</v>
      </c>
      <c r="D9" s="16">
        <f>+D10+D11+D12+D13+D14+D15+D16+D17</f>
        <v>347792946</v>
      </c>
      <c r="E9" s="23">
        <f>C9-D9</f>
        <v>27832829</v>
      </c>
      <c r="F9" s="47" t="s">
        <v>90</v>
      </c>
      <c r="G9" s="23">
        <f>+G10+G11+G12+G13+G14</f>
        <v>36852894</v>
      </c>
      <c r="H9" s="16">
        <f>+H10+H11+H12+H13+H14</f>
        <v>35211607</v>
      </c>
      <c r="I9" s="23">
        <f>G9-H9</f>
        <v>1641287</v>
      </c>
    </row>
    <row r="10" spans="2:9" ht="14.25">
      <c r="B10" s="41" t="s">
        <v>91</v>
      </c>
      <c r="C10" s="42">
        <v>281887937</v>
      </c>
      <c r="D10" s="9">
        <v>250889127</v>
      </c>
      <c r="E10" s="42">
        <f t="shared" ref="E10:E34" si="0">C10-D10</f>
        <v>30998810</v>
      </c>
      <c r="F10" s="44" t="s">
        <v>92</v>
      </c>
      <c r="G10" s="45">
        <v>14994821</v>
      </c>
      <c r="H10" s="12">
        <v>12830519</v>
      </c>
      <c r="I10" s="45">
        <f t="shared" ref="I10:I34" si="1">G10-H10</f>
        <v>2164302</v>
      </c>
    </row>
    <row r="11" spans="2:9" ht="14.25">
      <c r="B11" s="44" t="s">
        <v>93</v>
      </c>
      <c r="C11" s="45">
        <v>90868924</v>
      </c>
      <c r="D11" s="12">
        <v>94927832</v>
      </c>
      <c r="E11" s="45">
        <f t="shared" si="0"/>
        <v>-4058908</v>
      </c>
      <c r="F11" s="44" t="s">
        <v>94</v>
      </c>
      <c r="G11" s="45">
        <v>1452043</v>
      </c>
      <c r="H11" s="12">
        <v>1594806</v>
      </c>
      <c r="I11" s="45">
        <f t="shared" si="1"/>
        <v>-142763</v>
      </c>
    </row>
    <row r="12" spans="2:9" ht="14.25">
      <c r="B12" s="44" t="s">
        <v>95</v>
      </c>
      <c r="C12" s="45">
        <v>677000</v>
      </c>
      <c r="D12" s="12"/>
      <c r="E12" s="45">
        <f t="shared" si="0"/>
        <v>677000</v>
      </c>
      <c r="F12" s="44" t="s">
        <v>96</v>
      </c>
      <c r="G12" s="45">
        <v>33000</v>
      </c>
      <c r="H12" s="12">
        <v>33000</v>
      </c>
      <c r="I12" s="45">
        <f t="shared" si="1"/>
        <v>0</v>
      </c>
    </row>
    <row r="13" spans="2:9" ht="14.25">
      <c r="B13" s="44" t="s">
        <v>97</v>
      </c>
      <c r="C13" s="45">
        <v>334202</v>
      </c>
      <c r="D13" s="12">
        <v>267262</v>
      </c>
      <c r="E13" s="45">
        <f t="shared" si="0"/>
        <v>66940</v>
      </c>
      <c r="F13" s="44" t="s">
        <v>98</v>
      </c>
      <c r="G13" s="45">
        <v>256592</v>
      </c>
      <c r="H13" s="12">
        <v>170904</v>
      </c>
      <c r="I13" s="45">
        <f t="shared" si="1"/>
        <v>85688</v>
      </c>
    </row>
    <row r="14" spans="2:9" ht="14.25">
      <c r="B14" s="44" t="s">
        <v>99</v>
      </c>
      <c r="C14" s="45">
        <v>57017</v>
      </c>
      <c r="D14" s="12">
        <v>68823</v>
      </c>
      <c r="E14" s="45">
        <f t="shared" si="0"/>
        <v>-11806</v>
      </c>
      <c r="F14" s="44" t="s">
        <v>100</v>
      </c>
      <c r="G14" s="45">
        <v>20116438</v>
      </c>
      <c r="H14" s="12">
        <v>20582378</v>
      </c>
      <c r="I14" s="45">
        <f t="shared" si="1"/>
        <v>-465940</v>
      </c>
    </row>
    <row r="15" spans="2:9" ht="14.25">
      <c r="B15" s="44" t="s">
        <v>101</v>
      </c>
      <c r="C15" s="45">
        <v>770064</v>
      </c>
      <c r="D15" s="12">
        <v>510334</v>
      </c>
      <c r="E15" s="45">
        <f t="shared" si="0"/>
        <v>259730</v>
      </c>
      <c r="F15" s="44"/>
      <c r="G15" s="45"/>
      <c r="H15" s="45"/>
      <c r="I15" s="45"/>
    </row>
    <row r="16" spans="2:9" ht="14.25">
      <c r="B16" s="44" t="s">
        <v>102</v>
      </c>
      <c r="C16" s="45">
        <v>413640</v>
      </c>
      <c r="D16" s="12">
        <v>525414</v>
      </c>
      <c r="E16" s="45">
        <f t="shared" si="0"/>
        <v>-111774</v>
      </c>
      <c r="F16" s="44"/>
      <c r="G16" s="45"/>
      <c r="H16" s="45"/>
      <c r="I16" s="45"/>
    </row>
    <row r="17" spans="2:9" ht="14.25">
      <c r="B17" s="44" t="s">
        <v>103</v>
      </c>
      <c r="C17" s="45">
        <v>616991</v>
      </c>
      <c r="D17" s="12">
        <v>604154</v>
      </c>
      <c r="E17" s="45">
        <f t="shared" si="0"/>
        <v>12837</v>
      </c>
      <c r="F17" s="44"/>
      <c r="G17" s="45"/>
      <c r="H17" s="45"/>
      <c r="I17" s="45"/>
    </row>
    <row r="18" spans="2:9" ht="14.25">
      <c r="B18" s="47" t="s">
        <v>104</v>
      </c>
      <c r="C18" s="23">
        <f>+C19 +C22</f>
        <v>1661595902</v>
      </c>
      <c r="D18" s="16">
        <f>+D19 +D22</f>
        <v>1694907013</v>
      </c>
      <c r="E18" s="23">
        <f t="shared" si="0"/>
        <v>-33311111</v>
      </c>
      <c r="F18" s="47" t="s">
        <v>105</v>
      </c>
      <c r="G18" s="23">
        <f>+G19</f>
        <v>45158371</v>
      </c>
      <c r="H18" s="16">
        <f>+H19</f>
        <v>42759565</v>
      </c>
      <c r="I18" s="23">
        <f t="shared" si="1"/>
        <v>2398806</v>
      </c>
    </row>
    <row r="19" spans="2:9" ht="14.25">
      <c r="B19" s="47" t="s">
        <v>106</v>
      </c>
      <c r="C19" s="23">
        <f>+C20+C21</f>
        <v>1333959587</v>
      </c>
      <c r="D19" s="16">
        <f>+D20+D21</f>
        <v>1367813617</v>
      </c>
      <c r="E19" s="23">
        <f t="shared" si="0"/>
        <v>-33854030</v>
      </c>
      <c r="F19" s="44" t="s">
        <v>107</v>
      </c>
      <c r="G19" s="45">
        <v>45158371</v>
      </c>
      <c r="H19" s="12">
        <v>42759565</v>
      </c>
      <c r="I19" s="45">
        <f t="shared" si="1"/>
        <v>2398806</v>
      </c>
    </row>
    <row r="20" spans="2:9" ht="14.25">
      <c r="B20" s="41" t="s">
        <v>108</v>
      </c>
      <c r="C20" s="42">
        <v>677652016</v>
      </c>
      <c r="D20" s="9">
        <v>677652016</v>
      </c>
      <c r="E20" s="42">
        <f t="shared" si="0"/>
        <v>0</v>
      </c>
      <c r="F20" s="47" t="s">
        <v>109</v>
      </c>
      <c r="G20" s="23">
        <f>+G9 +G18</f>
        <v>82011265</v>
      </c>
      <c r="H20" s="23">
        <f>+H9 +H18</f>
        <v>77971172</v>
      </c>
      <c r="I20" s="23">
        <f t="shared" si="1"/>
        <v>4040093</v>
      </c>
    </row>
    <row r="21" spans="2:9" ht="14.25">
      <c r="B21" s="44" t="s">
        <v>110</v>
      </c>
      <c r="C21" s="45">
        <v>656307571</v>
      </c>
      <c r="D21" s="12">
        <v>690161601</v>
      </c>
      <c r="E21" s="45">
        <f t="shared" si="0"/>
        <v>-33854030</v>
      </c>
      <c r="F21" s="62" t="s">
        <v>111</v>
      </c>
      <c r="G21" s="63"/>
      <c r="H21" s="63"/>
      <c r="I21" s="64"/>
    </row>
    <row r="22" spans="2:9" ht="14.25">
      <c r="B22" s="47" t="s">
        <v>112</v>
      </c>
      <c r="C22" s="23">
        <f>+C23+C24+C25+C26+C27+C28+C29+C30+C31+C32+C33</f>
        <v>327636315</v>
      </c>
      <c r="D22" s="16">
        <f>+D23+D24+D25+D26+D27+D28+D29+D30+D31+D32+D33</f>
        <v>327093396</v>
      </c>
      <c r="E22" s="23">
        <f t="shared" si="0"/>
        <v>542919</v>
      </c>
      <c r="F22" s="41" t="s">
        <v>113</v>
      </c>
      <c r="G22" s="42">
        <f>+G23+G24</f>
        <v>1148373429</v>
      </c>
      <c r="H22" s="9">
        <f>+H23+H24</f>
        <v>1148373429</v>
      </c>
      <c r="I22" s="42">
        <f t="shared" si="1"/>
        <v>0</v>
      </c>
    </row>
    <row r="23" spans="2:9" ht="14.25">
      <c r="B23" s="41" t="s">
        <v>108</v>
      </c>
      <c r="C23" s="42">
        <v>178624152</v>
      </c>
      <c r="D23" s="9">
        <v>178624152</v>
      </c>
      <c r="E23" s="42">
        <f t="shared" si="0"/>
        <v>0</v>
      </c>
      <c r="F23" s="44" t="s">
        <v>114</v>
      </c>
      <c r="G23" s="45">
        <v>720373429</v>
      </c>
      <c r="H23" s="12">
        <v>720373429</v>
      </c>
      <c r="I23" s="45">
        <f t="shared" si="1"/>
        <v>0</v>
      </c>
    </row>
    <row r="24" spans="2:9" ht="14.25">
      <c r="B24" s="44" t="s">
        <v>110</v>
      </c>
      <c r="C24" s="45">
        <v>6592093</v>
      </c>
      <c r="D24" s="12">
        <v>6920612</v>
      </c>
      <c r="E24" s="45">
        <f t="shared" si="0"/>
        <v>-328519</v>
      </c>
      <c r="F24" s="44" t="s">
        <v>115</v>
      </c>
      <c r="G24" s="45">
        <v>428000000</v>
      </c>
      <c r="H24" s="12">
        <v>428000000</v>
      </c>
      <c r="I24" s="45">
        <f t="shared" si="1"/>
        <v>0</v>
      </c>
    </row>
    <row r="25" spans="2:9" ht="14.25">
      <c r="B25" s="44" t="s">
        <v>116</v>
      </c>
      <c r="C25" s="45">
        <v>7771686</v>
      </c>
      <c r="D25" s="12">
        <v>8285735</v>
      </c>
      <c r="E25" s="45">
        <f t="shared" si="0"/>
        <v>-514049</v>
      </c>
      <c r="F25" s="44" t="s">
        <v>117</v>
      </c>
      <c r="G25" s="45">
        <v>319654702</v>
      </c>
      <c r="H25" s="12">
        <v>334186075</v>
      </c>
      <c r="I25" s="45">
        <f t="shared" si="1"/>
        <v>-14531373</v>
      </c>
    </row>
    <row r="26" spans="2:9" ht="14.25">
      <c r="B26" s="44" t="s">
        <v>118</v>
      </c>
      <c r="C26" s="45">
        <v>2060229</v>
      </c>
      <c r="D26" s="12">
        <v>2162182</v>
      </c>
      <c r="E26" s="45">
        <f t="shared" si="0"/>
        <v>-101953</v>
      </c>
      <c r="F26" s="44" t="s">
        <v>119</v>
      </c>
      <c r="G26" s="45">
        <f>+G27+G28</f>
        <v>75180000</v>
      </c>
      <c r="H26" s="12">
        <f>+H27+H28</f>
        <v>75180000</v>
      </c>
      <c r="I26" s="45">
        <f t="shared" si="1"/>
        <v>0</v>
      </c>
    </row>
    <row r="27" spans="2:9" ht="14.25">
      <c r="B27" s="44" t="s">
        <v>120</v>
      </c>
      <c r="C27" s="45">
        <v>2625959</v>
      </c>
      <c r="D27" s="12">
        <v>3245574</v>
      </c>
      <c r="E27" s="45">
        <f t="shared" si="0"/>
        <v>-619615</v>
      </c>
      <c r="F27" s="44" t="s">
        <v>121</v>
      </c>
      <c r="G27" s="45">
        <v>30180000</v>
      </c>
      <c r="H27" s="12">
        <v>30180000</v>
      </c>
      <c r="I27" s="45">
        <f t="shared" si="1"/>
        <v>0</v>
      </c>
    </row>
    <row r="28" spans="2:9" ht="14.25">
      <c r="B28" s="44" t="s">
        <v>122</v>
      </c>
      <c r="C28" s="45">
        <v>7818065</v>
      </c>
      <c r="D28" s="12">
        <v>8109816</v>
      </c>
      <c r="E28" s="45">
        <f t="shared" si="0"/>
        <v>-291751</v>
      </c>
      <c r="F28" s="44" t="s">
        <v>123</v>
      </c>
      <c r="G28" s="45">
        <v>45000000</v>
      </c>
      <c r="H28" s="12">
        <v>45000000</v>
      </c>
      <c r="I28" s="45">
        <f t="shared" si="1"/>
        <v>0</v>
      </c>
    </row>
    <row r="29" spans="2:9" ht="14.25">
      <c r="B29" s="44" t="s">
        <v>124</v>
      </c>
      <c r="C29" s="45">
        <v>305760</v>
      </c>
      <c r="D29" s="12">
        <v>305760</v>
      </c>
      <c r="E29" s="45">
        <f t="shared" si="0"/>
        <v>0</v>
      </c>
      <c r="F29" s="44" t="s">
        <v>125</v>
      </c>
      <c r="G29" s="45">
        <v>412002281</v>
      </c>
      <c r="H29" s="12">
        <v>406989283</v>
      </c>
      <c r="I29" s="45">
        <f t="shared" si="1"/>
        <v>5012998</v>
      </c>
    </row>
    <row r="30" spans="2:9" ht="14.25">
      <c r="B30" s="44" t="s">
        <v>126</v>
      </c>
      <c r="C30" s="45">
        <v>1500000</v>
      </c>
      <c r="D30" s="12">
        <v>1500000</v>
      </c>
      <c r="E30" s="45">
        <f t="shared" si="0"/>
        <v>0</v>
      </c>
      <c r="F30" s="44" t="s">
        <v>127</v>
      </c>
      <c r="G30" s="45">
        <v>5012998</v>
      </c>
      <c r="H30" s="12">
        <v>-11573710</v>
      </c>
      <c r="I30" s="45">
        <f t="shared" si="1"/>
        <v>16586708</v>
      </c>
    </row>
    <row r="31" spans="2:9" ht="14.25">
      <c r="B31" s="44" t="s">
        <v>128</v>
      </c>
      <c r="C31" s="45">
        <v>45158371</v>
      </c>
      <c r="D31" s="12">
        <v>42759565</v>
      </c>
      <c r="E31" s="45">
        <f t="shared" si="0"/>
        <v>2398806</v>
      </c>
      <c r="F31" s="44"/>
      <c r="G31" s="45"/>
      <c r="H31" s="45"/>
      <c r="I31" s="45"/>
    </row>
    <row r="32" spans="2:9" ht="14.25">
      <c r="B32" s="44" t="s">
        <v>129</v>
      </c>
      <c r="C32" s="45">
        <v>75180000</v>
      </c>
      <c r="D32" s="12">
        <v>75180000</v>
      </c>
      <c r="E32" s="45">
        <f t="shared" si="0"/>
        <v>0</v>
      </c>
      <c r="F32" s="65"/>
      <c r="G32" s="66"/>
      <c r="H32" s="66"/>
      <c r="I32" s="66"/>
    </row>
    <row r="33" spans="2:9" ht="14.25">
      <c r="B33" s="44" t="s">
        <v>130</v>
      </c>
      <c r="C33" s="45"/>
      <c r="D33" s="12"/>
      <c r="E33" s="45">
        <f t="shared" si="0"/>
        <v>0</v>
      </c>
      <c r="F33" s="47" t="s">
        <v>131</v>
      </c>
      <c r="G33" s="23">
        <f>+G22 +G25 +G26 +G29</f>
        <v>1955210412</v>
      </c>
      <c r="H33" s="23">
        <f>+H22 +H25 +H26 +H29</f>
        <v>1964728787</v>
      </c>
      <c r="I33" s="23">
        <f t="shared" si="1"/>
        <v>-9518375</v>
      </c>
    </row>
    <row r="34" spans="2:9" ht="14.25">
      <c r="B34" s="47" t="s">
        <v>132</v>
      </c>
      <c r="C34" s="23">
        <f>+C9 +C18</f>
        <v>2037221677</v>
      </c>
      <c r="D34" s="23">
        <f>+D9 +D18</f>
        <v>2042699959</v>
      </c>
      <c r="E34" s="23">
        <f t="shared" si="0"/>
        <v>-5478282</v>
      </c>
      <c r="F34" s="15" t="s">
        <v>133</v>
      </c>
      <c r="G34" s="17">
        <f>+G20 +G33</f>
        <v>2037221677</v>
      </c>
      <c r="H34" s="17">
        <f>+H20 +H33</f>
        <v>2042699959</v>
      </c>
      <c r="I34" s="17">
        <f t="shared" si="1"/>
        <v>-5478282</v>
      </c>
    </row>
  </sheetData>
  <mergeCells count="5">
    <mergeCell ref="B3:I3"/>
    <mergeCell ref="B5:I5"/>
    <mergeCell ref="B7:E7"/>
    <mergeCell ref="F7:I7"/>
    <mergeCell ref="F21:I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資金収支計算書</vt:lpstr>
      <vt:lpstr>事業活動計算書</vt:lpstr>
      <vt:lpstr>貸借対照表</vt:lpstr>
      <vt:lpstr>資金収支計算書!Print_Titles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dcterms:created xsi:type="dcterms:W3CDTF">2022-06-27T03:31:48Z</dcterms:created>
  <dcterms:modified xsi:type="dcterms:W3CDTF">2022-10-04T03:40:26Z</dcterms:modified>
</cp:coreProperties>
</file>