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2\Desktop\新しいフォルダー (2)\"/>
    </mc:Choice>
  </mc:AlternateContent>
  <bookViews>
    <workbookView xWindow="0" yWindow="0" windowWidth="19080" windowHeight="10185"/>
  </bookViews>
  <sheets>
    <sheet name="資金収支第一号第一様式" sheetId="1" r:id="rId1"/>
    <sheet name="事業活動第二号第一様式" sheetId="2" r:id="rId2"/>
    <sheet name="貸借対照表第三号第一様式" sheetId="3" r:id="rId3"/>
  </sheets>
  <definedNames>
    <definedName name="_xlnm.Print_Titles" localSheetId="0">資金収支第一号第一様式!$1:$7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" l="1"/>
  <c r="E31" i="3"/>
  <c r="E30" i="3"/>
  <c r="I29" i="3"/>
  <c r="E29" i="3"/>
  <c r="I28" i="3"/>
  <c r="E28" i="3"/>
  <c r="I27" i="3"/>
  <c r="E27" i="3"/>
  <c r="I26" i="3"/>
  <c r="E26" i="3"/>
  <c r="I25" i="3"/>
  <c r="H25" i="3"/>
  <c r="G25" i="3"/>
  <c r="E25" i="3"/>
  <c r="I24" i="3"/>
  <c r="E24" i="3"/>
  <c r="I23" i="3"/>
  <c r="E23" i="3"/>
  <c r="I22" i="3"/>
  <c r="E22" i="3"/>
  <c r="H21" i="3"/>
  <c r="G21" i="3"/>
  <c r="G31" i="3" s="1"/>
  <c r="I31" i="3" s="1"/>
  <c r="D21" i="3"/>
  <c r="C21" i="3"/>
  <c r="E21" i="3" s="1"/>
  <c r="E20" i="3"/>
  <c r="E19" i="3"/>
  <c r="I18" i="3"/>
  <c r="D18" i="3"/>
  <c r="D17" i="3" s="1"/>
  <c r="C18" i="3"/>
  <c r="E18" i="3" s="1"/>
  <c r="H17" i="3"/>
  <c r="G17" i="3"/>
  <c r="I17" i="3" s="1"/>
  <c r="E16" i="3"/>
  <c r="E15" i="3"/>
  <c r="I14" i="3"/>
  <c r="E14" i="3"/>
  <c r="I13" i="3"/>
  <c r="E13" i="3"/>
  <c r="I12" i="3"/>
  <c r="E12" i="3"/>
  <c r="I11" i="3"/>
  <c r="E11" i="3"/>
  <c r="I10" i="3"/>
  <c r="E10" i="3"/>
  <c r="H9" i="3"/>
  <c r="H19" i="3" s="1"/>
  <c r="H32" i="3" s="1"/>
  <c r="G9" i="3"/>
  <c r="G19" i="3" s="1"/>
  <c r="D9" i="3"/>
  <c r="D32" i="3" s="1"/>
  <c r="C9" i="3"/>
  <c r="I19" i="3" l="1"/>
  <c r="G32" i="3"/>
  <c r="I32" i="3" s="1"/>
  <c r="C32" i="3"/>
  <c r="E32" i="3" s="1"/>
  <c r="I9" i="3"/>
  <c r="E9" i="3"/>
  <c r="C17" i="3"/>
  <c r="E17" i="3" s="1"/>
  <c r="I21" i="3"/>
  <c r="G43" i="2" l="1"/>
  <c r="G42" i="2"/>
  <c r="G41" i="2"/>
  <c r="G39" i="2"/>
  <c r="E37" i="2"/>
  <c r="F36" i="2"/>
  <c r="E36" i="2"/>
  <c r="G36" i="2" s="1"/>
  <c r="G35" i="2"/>
  <c r="G34" i="2"/>
  <c r="G33" i="2"/>
  <c r="F32" i="2"/>
  <c r="F37" i="2" s="1"/>
  <c r="E32" i="2"/>
  <c r="G32" i="2" s="1"/>
  <c r="G31" i="2"/>
  <c r="G30" i="2"/>
  <c r="G29" i="2"/>
  <c r="F26" i="2"/>
  <c r="E26" i="2"/>
  <c r="G26" i="2" s="1"/>
  <c r="G25" i="2"/>
  <c r="G24" i="2"/>
  <c r="G23" i="2"/>
  <c r="F23" i="2"/>
  <c r="F27" i="2" s="1"/>
  <c r="E23" i="2"/>
  <c r="E27" i="2" s="1"/>
  <c r="G27" i="2" s="1"/>
  <c r="G22" i="2"/>
  <c r="G21" i="2"/>
  <c r="G19" i="2"/>
  <c r="F19" i="2"/>
  <c r="E19" i="2"/>
  <c r="G18" i="2"/>
  <c r="G17" i="2"/>
  <c r="G16" i="2"/>
  <c r="G15" i="2"/>
  <c r="G14" i="2"/>
  <c r="G13" i="2"/>
  <c r="G12" i="2"/>
  <c r="F12" i="2"/>
  <c r="F20" i="2" s="1"/>
  <c r="F28" i="2" s="1"/>
  <c r="F38" i="2" s="1"/>
  <c r="F40" i="2" s="1"/>
  <c r="F44" i="2" s="1"/>
  <c r="E12" i="2"/>
  <c r="E20" i="2" s="1"/>
  <c r="G11" i="2"/>
  <c r="G10" i="2"/>
  <c r="G9" i="2"/>
  <c r="G8" i="2"/>
  <c r="G20" i="2" l="1"/>
  <c r="E28" i="2"/>
  <c r="G37" i="2"/>
  <c r="E38" i="2" l="1"/>
  <c r="G28" i="2"/>
  <c r="E40" i="2" l="1"/>
  <c r="G38" i="2"/>
  <c r="E44" i="2" l="1"/>
  <c r="G44" i="2" s="1"/>
  <c r="G40" i="2"/>
  <c r="G36" i="1" l="1"/>
  <c r="G33" i="1"/>
  <c r="G31" i="1"/>
  <c r="F31" i="1"/>
  <c r="E31" i="1"/>
  <c r="G30" i="1"/>
  <c r="G29" i="1"/>
  <c r="F28" i="1"/>
  <c r="F32" i="1" s="1"/>
  <c r="E28" i="1"/>
  <c r="G28" i="1" s="1"/>
  <c r="G27" i="1"/>
  <c r="G25" i="1"/>
  <c r="F25" i="1"/>
  <c r="E25" i="1"/>
  <c r="G24" i="1"/>
  <c r="G23" i="1"/>
  <c r="F22" i="1"/>
  <c r="F26" i="1" s="1"/>
  <c r="E22" i="1"/>
  <c r="G22" i="1" s="1"/>
  <c r="G21" i="1"/>
  <c r="G20" i="1"/>
  <c r="G19" i="1"/>
  <c r="F17" i="1"/>
  <c r="E17" i="1"/>
  <c r="G17" i="1" s="1"/>
  <c r="G16" i="1"/>
  <c r="G15" i="1"/>
  <c r="G14" i="1"/>
  <c r="G13" i="1"/>
  <c r="F12" i="1"/>
  <c r="F18" i="1" s="1"/>
  <c r="E12" i="1"/>
  <c r="E18" i="1" s="1"/>
  <c r="G11" i="1"/>
  <c r="G10" i="1"/>
  <c r="G9" i="1"/>
  <c r="G8" i="1"/>
  <c r="G18" i="1" l="1"/>
  <c r="F35" i="1"/>
  <c r="F37" i="1" s="1"/>
  <c r="E26" i="1"/>
  <c r="G26" i="1" s="1"/>
  <c r="E32" i="1"/>
  <c r="G32" i="1" s="1"/>
  <c r="G12" i="1"/>
  <c r="E35" i="1" l="1"/>
  <c r="G35" i="1" l="1"/>
  <c r="E37" i="1"/>
  <c r="G37" i="1" s="1"/>
</calcChain>
</file>

<file path=xl/sharedStrings.xml><?xml version="1.0" encoding="utf-8"?>
<sst xmlns="http://schemas.openxmlformats.org/spreadsheetml/2006/main" count="159" uniqueCount="142">
  <si>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</si>
  <si>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</si>
  <si>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（自）平成31年4月1日  （至）令和2年3月31日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</si>
  <si>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</si>
  <si>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</si>
  <si>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</si>
  <si>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</si>
  <si>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</si>
  <si>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</si>
  <si>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</si>
  <si>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</si>
  <si>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</si>
  <si>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（何）事業収入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</si>
  <si>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</si>
  <si>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</si>
  <si>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</si>
  <si>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</si>
  <si>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</si>
  <si>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</si>
  <si>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</si>
  <si>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</si>
  <si>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</si>
  <si>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</si>
  <si>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</si>
  <si>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</si>
  <si>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</si>
  <si>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固定資産売却収入</t>
  </si>
  <si>
    <t>施設整備等収入計（４）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</si>
  <si>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</si>
  <si>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</si>
  <si>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</si>
  <si>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</si>
  <si>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</si>
  <si>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</si>
  <si>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その他の活動収入計（７）</t>
  </si>
  <si>
    <t>長期貸付金支出</t>
  </si>
  <si>
    <t>積立資産支出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</si>
  <si>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</si>
  <si>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</si>
  <si>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</si>
  <si>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</si>
  <si>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</si>
  <si>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</si>
  <si>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</si>
  <si>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</si>
  <si>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</si>
  <si>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</si>
  <si>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</si>
  <si>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</si>
  <si>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</si>
  <si>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</si>
  <si>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（何）事業収益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</si>
  <si>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</si>
  <si>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</si>
  <si>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</si>
  <si>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</si>
  <si>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</si>
  <si>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</si>
  <si>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</si>
  <si>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</si>
  <si>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</si>
  <si>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</si>
  <si>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</si>
  <si>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</si>
  <si>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</si>
  <si>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</si>
  <si>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</si>
  <si>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</si>
  <si>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</si>
  <si>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</si>
  <si>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</si>
  <si>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</si>
  <si>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</si>
  <si>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</si>
  <si>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</si>
  <si>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</si>
  <si>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固定資産売却益</t>
  </si>
  <si>
    <t>特別収益計（８）</t>
  </si>
  <si>
    <t>基本金組入額</t>
  </si>
  <si>
    <t>固定資産売却損・処分損</t>
  </si>
  <si>
    <t>国庫補助金等特別積立金積立額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</si>
  <si>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</si>
  <si>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</si>
  <si>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</si>
  <si>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</si>
  <si>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</si>
  <si>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</si>
  <si>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</si>
  <si>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</si>
  <si>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</si>
  <si>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</si>
  <si>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第三号第一様式（第二十七条第四項関係）</t>
    <phoneticPr fontId="4"/>
  </si>
  <si>
    <t>法人単位貸借対照表</t>
    <phoneticPr fontId="1"/>
  </si>
  <si>
    <t>令和2年3月31日現在</t>
    <phoneticPr fontId="1"/>
  </si>
  <si>
    <t>資産の部</t>
    <phoneticPr fontId="1"/>
  </si>
  <si>
    <t>負債の部</t>
    <phoneticPr fontId="1"/>
  </si>
  <si>
    <t>当年度末</t>
    <rPh sb="0" eb="1">
      <t>トウ</t>
    </rPh>
    <rPh sb="1" eb="4">
      <t>ネンドマツ</t>
    </rPh>
    <phoneticPr fontId="2"/>
  </si>
  <si>
    <t>前年度末</t>
    <rPh sb="0" eb="3">
      <t>ゼンネンド</t>
    </rPh>
    <rPh sb="3" eb="4">
      <t>マツ</t>
    </rPh>
    <phoneticPr fontId="2"/>
  </si>
  <si>
    <t>増減</t>
    <rPh sb="0" eb="2">
      <t>ゾウゲン</t>
    </rPh>
    <phoneticPr fontId="2"/>
  </si>
  <si>
    <t>流動資産</t>
  </si>
  <si>
    <t>流動負債</t>
  </si>
  <si>
    <t>　現金預金</t>
  </si>
  <si>
    <t>　事業未払金</t>
  </si>
  <si>
    <t>　事業未収金</t>
  </si>
  <si>
    <t>　預り金</t>
  </si>
  <si>
    <t>　貯蔵品</t>
  </si>
  <si>
    <t>　前受収益</t>
  </si>
  <si>
    <t>　医薬品</t>
  </si>
  <si>
    <t>　仮受金</t>
  </si>
  <si>
    <t>　給食用材料</t>
  </si>
  <si>
    <t>　賞与引当金</t>
  </si>
  <si>
    <t>　立替金</t>
  </si>
  <si>
    <t>　前払金</t>
  </si>
  <si>
    <t>固定資産</t>
  </si>
  <si>
    <t>固定負債</t>
  </si>
  <si>
    <t>基本財産</t>
  </si>
  <si>
    <t>　退職給付引当金</t>
  </si>
  <si>
    <t>　土地</t>
  </si>
  <si>
    <t>負債の部合計</t>
  </si>
  <si>
    <t>　建物</t>
  </si>
  <si>
    <t>純資産の部</t>
  </si>
  <si>
    <t>その他の固定資産</t>
  </si>
  <si>
    <t>基本金</t>
  </si>
  <si>
    <t>　第１号基本金</t>
  </si>
  <si>
    <t>　第２号基本金</t>
  </si>
  <si>
    <t>　構築物</t>
  </si>
  <si>
    <t>国庫補助金等特別積立金</t>
  </si>
  <si>
    <t>　機械及び装置</t>
  </si>
  <si>
    <t>その他の積立金</t>
  </si>
  <si>
    <t>　車輌運搬具</t>
  </si>
  <si>
    <t>　人件費積立金</t>
  </si>
  <si>
    <t>　器具及び備品</t>
  </si>
  <si>
    <t>　修繕積立金</t>
  </si>
  <si>
    <t>　権利</t>
  </si>
  <si>
    <t>次期繰越活動増減差額</t>
  </si>
  <si>
    <t>　長期貸付金</t>
  </si>
  <si>
    <t>（うち当期活動増減差額）</t>
  </si>
  <si>
    <t>　（何）積立資産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</si>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</sst>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/>
    </xf>
    <xf numFmtId="0" fontId="7" fillId="0" borderId="1" xfId="2" applyNumberFormat="1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NumberFormat="1" applyFont="1" applyFill="1" applyBorder="1" applyAlignment="1">
      <alignment vertical="center" textRotation="255"/>
    </xf>
    <xf numFmtId="0" fontId="7" fillId="0" borderId="12" xfId="2" applyNumberFormat="1" applyFont="1" applyFill="1" applyBorder="1" applyAlignment="1">
      <alignment vertical="center"/>
    </xf>
    <xf numFmtId="0" fontId="7" fillId="0" borderId="13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textRotation="255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4" xfId="2" applyNumberFormat="1" applyFont="1" applyFill="1" applyBorder="1" applyAlignment="1">
      <alignment vertical="center" textRotation="255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left" vertical="center" textRotation="255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0" fontId="7" fillId="0" borderId="3" xfId="2" applyNumberFormat="1" applyFont="1" applyFill="1" applyBorder="1" applyAlignment="1">
      <alignment horizontal="left" vertical="center" textRotation="255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4" xfId="2" applyNumberFormat="1" applyFont="1" applyFill="1" applyBorder="1" applyAlignment="1">
      <alignment horizontal="left" vertical="center" textRotation="255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3" xfId="2" applyNumberFormat="1" applyFont="1" applyFill="1" applyBorder="1" applyAlignment="1" applyProtection="1">
      <alignment vertical="center" shrinkToFit="1"/>
      <protection locked="0"/>
    </xf>
    <xf numFmtId="0" fontId="7" fillId="0" borderId="14" xfId="2" applyNumberFormat="1" applyFont="1" applyFill="1" applyBorder="1" applyAlignment="1">
      <alignment horizontal="left" vertical="top" shrinkToFit="1"/>
    </xf>
    <xf numFmtId="176" fontId="9" fillId="0" borderId="14" xfId="2" applyNumberFormat="1" applyFont="1" applyFill="1" applyBorder="1" applyAlignment="1" applyProtection="1">
      <alignment vertical="top" shrinkToFit="1"/>
      <protection locked="0"/>
    </xf>
    <xf numFmtId="0" fontId="7" fillId="0" borderId="7" xfId="2" applyNumberFormat="1" applyFont="1" applyFill="1" applyBorder="1">
      <alignment horizontal="left" vertical="top"/>
    </xf>
    <xf numFmtId="0" fontId="7" fillId="0" borderId="6" xfId="2" applyNumberFormat="1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NumberFormat="1" applyFont="1" applyFill="1" applyBorder="1" applyAlignment="1">
      <alignment vertical="center" textRotation="255" shrinkToFit="1"/>
    </xf>
    <xf numFmtId="0" fontId="7" fillId="0" borderId="3" xfId="2" applyNumberFormat="1" applyFont="1" applyFill="1" applyBorder="1" applyAlignment="1">
      <alignment vertical="center" textRotation="255" shrinkToFit="1"/>
    </xf>
    <xf numFmtId="0" fontId="7" fillId="0" borderId="4" xfId="2" applyNumberFormat="1" applyFont="1" applyFill="1" applyBorder="1" applyAlignment="1">
      <alignment vertical="center" textRotation="255" shrinkToFit="1"/>
    </xf>
    <xf numFmtId="0" fontId="5" fillId="0" borderId="0" xfId="0" applyFont="1" applyFill="1" applyAlignment="1">
      <alignment horizontal="right" vertical="center" shrinkToFit="1"/>
    </xf>
    <xf numFmtId="0" fontId="7" fillId="0" borderId="7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7" fillId="0" borderId="7" xfId="2" applyNumberFormat="1" applyFont="1" applyFill="1" applyBorder="1" applyAlignment="1">
      <alignment horizontal="center" vertical="center" shrinkToFit="1"/>
    </xf>
    <xf numFmtId="0" fontId="7" fillId="0" borderId="5" xfId="2" applyNumberFormat="1" applyFont="1" applyFill="1" applyBorder="1" applyAlignment="1">
      <alignment horizontal="center" vertical="center" shrinkToFit="1"/>
    </xf>
    <xf numFmtId="0" fontId="7" fillId="0" borderId="6" xfId="2" applyNumberFormat="1" applyFont="1" applyFill="1" applyBorder="1" applyAlignment="1">
      <alignment horizontal="center" vertical="center" shrinkToFit="1"/>
    </xf>
    <xf numFmtId="0" fontId="7" fillId="0" borderId="4" xfId="2" applyNumberFormat="1" applyFont="1" applyFill="1" applyBorder="1" applyAlignment="1">
      <alignment horizontal="left" vertical="top" shrinkToFit="1"/>
    </xf>
    <xf numFmtId="176" fontId="9" fillId="0" borderId="4" xfId="2" applyNumberFormat="1" applyFont="1" applyFill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showGridLines="0" tabSelected="1" workbookViewId="0">
      <selection activeCell="D30" sqref="D30"/>
    </sheetView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1">
      <c r="B2" s="2"/>
      <c r="C2" s="2"/>
      <c r="D2" s="2"/>
      <c r="E2" s="3"/>
      <c r="F2" s="3"/>
      <c r="G2" s="4"/>
      <c r="H2" s="4" t="s">
        <v>0</v>
      </c>
    </row>
    <row r="3" spans="2:8" ht="21">
      <c r="B3" s="33" t="s">
        <v>1</v>
      </c>
      <c r="C3" s="33"/>
      <c r="D3" s="33"/>
      <c r="E3" s="33"/>
      <c r="F3" s="33"/>
      <c r="G3" s="33"/>
      <c r="H3" s="33"/>
    </row>
    <row r="4" spans="2:8" ht="21">
      <c r="B4" s="2"/>
      <c r="C4" s="2"/>
      <c r="D4" s="2"/>
      <c r="E4" s="2"/>
      <c r="F4" s="2"/>
      <c r="G4" s="3"/>
      <c r="H4" s="3"/>
    </row>
    <row r="5" spans="2:8" ht="21">
      <c r="B5" s="34" t="s">
        <v>2</v>
      </c>
      <c r="C5" s="34"/>
      <c r="D5" s="34"/>
      <c r="E5" s="34"/>
      <c r="F5" s="34"/>
      <c r="G5" s="34"/>
      <c r="H5" s="34"/>
    </row>
    <row r="6" spans="2:8" ht="15.75">
      <c r="B6" s="5"/>
      <c r="C6" s="5"/>
      <c r="D6" s="5"/>
      <c r="E6" s="5"/>
      <c r="F6" s="3"/>
      <c r="G6" s="3"/>
      <c r="H6" s="5" t="s">
        <v>3</v>
      </c>
    </row>
    <row r="7" spans="2:8" ht="14.25">
      <c r="B7" s="35" t="s">
        <v>4</v>
      </c>
      <c r="C7" s="35"/>
      <c r="D7" s="35"/>
      <c r="E7" s="6" t="s">
        <v>5</v>
      </c>
      <c r="F7" s="6" t="s">
        <v>6</v>
      </c>
      <c r="G7" s="6" t="s">
        <v>7</v>
      </c>
      <c r="H7" s="6" t="s">
        <v>8</v>
      </c>
    </row>
    <row r="8" spans="2:8" ht="14.25">
      <c r="B8" s="36" t="s">
        <v>9</v>
      </c>
      <c r="C8" s="36" t="s">
        <v>10</v>
      </c>
      <c r="D8" s="7" t="s">
        <v>11</v>
      </c>
      <c r="E8" s="8">
        <v>629765000</v>
      </c>
      <c r="F8" s="9">
        <v>625194398</v>
      </c>
      <c r="G8" s="9">
        <f>E8-F8</f>
        <v>4570602</v>
      </c>
      <c r="H8" s="9"/>
    </row>
    <row r="9" spans="2:8" ht="14.25">
      <c r="B9" s="37"/>
      <c r="C9" s="37"/>
      <c r="D9" s="10" t="s">
        <v>12</v>
      </c>
      <c r="E9" s="11">
        <v>2694000</v>
      </c>
      <c r="F9" s="12">
        <v>3002702</v>
      </c>
      <c r="G9" s="12">
        <f t="shared" ref="G9:G37" si="0">E9-F9</f>
        <v>-308702</v>
      </c>
      <c r="H9" s="12"/>
    </row>
    <row r="10" spans="2:8" ht="14.25">
      <c r="B10" s="37"/>
      <c r="C10" s="37"/>
      <c r="D10" s="10" t="s">
        <v>13</v>
      </c>
      <c r="E10" s="11">
        <v>7000</v>
      </c>
      <c r="F10" s="12">
        <v>7718</v>
      </c>
      <c r="G10" s="12">
        <f t="shared" si="0"/>
        <v>-718</v>
      </c>
      <c r="H10" s="12"/>
    </row>
    <row r="11" spans="2:8" ht="14.25">
      <c r="B11" s="37"/>
      <c r="C11" s="37"/>
      <c r="D11" s="10" t="s">
        <v>14</v>
      </c>
      <c r="E11" s="13">
        <v>3036000</v>
      </c>
      <c r="F11" s="12">
        <v>3243225</v>
      </c>
      <c r="G11" s="12">
        <f t="shared" si="0"/>
        <v>-207225</v>
      </c>
      <c r="H11" s="12"/>
    </row>
    <row r="12" spans="2:8" ht="14.25">
      <c r="B12" s="37"/>
      <c r="C12" s="38"/>
      <c r="D12" s="14" t="s">
        <v>15</v>
      </c>
      <c r="E12" s="15">
        <f>+E8+E9+E10+E11</f>
        <v>635502000</v>
      </c>
      <c r="F12" s="16">
        <f>+F8+F9+F10+F11</f>
        <v>631448043</v>
      </c>
      <c r="G12" s="16">
        <f t="shared" si="0"/>
        <v>4053957</v>
      </c>
      <c r="H12" s="16"/>
    </row>
    <row r="13" spans="2:8" ht="14.25">
      <c r="B13" s="37"/>
      <c r="C13" s="36" t="s">
        <v>16</v>
      </c>
      <c r="D13" s="10" t="s">
        <v>17</v>
      </c>
      <c r="E13" s="8">
        <v>448670000</v>
      </c>
      <c r="F13" s="12">
        <v>443927050</v>
      </c>
      <c r="G13" s="12">
        <f t="shared" si="0"/>
        <v>4742950</v>
      </c>
      <c r="H13" s="12"/>
    </row>
    <row r="14" spans="2:8" ht="14.25">
      <c r="B14" s="37"/>
      <c r="C14" s="37"/>
      <c r="D14" s="10" t="s">
        <v>18</v>
      </c>
      <c r="E14" s="11">
        <v>96520000</v>
      </c>
      <c r="F14" s="12">
        <v>91024266</v>
      </c>
      <c r="G14" s="12">
        <f t="shared" si="0"/>
        <v>5495734</v>
      </c>
      <c r="H14" s="12"/>
    </row>
    <row r="15" spans="2:8" ht="14.25">
      <c r="B15" s="37"/>
      <c r="C15" s="37"/>
      <c r="D15" s="10" t="s">
        <v>19</v>
      </c>
      <c r="E15" s="11">
        <v>111580000</v>
      </c>
      <c r="F15" s="12">
        <v>103700148</v>
      </c>
      <c r="G15" s="12">
        <f t="shared" si="0"/>
        <v>7879852</v>
      </c>
      <c r="H15" s="12"/>
    </row>
    <row r="16" spans="2:8" ht="14.25">
      <c r="B16" s="37"/>
      <c r="C16" s="37"/>
      <c r="D16" s="10" t="s">
        <v>20</v>
      </c>
      <c r="E16" s="13">
        <v>120000</v>
      </c>
      <c r="F16" s="12">
        <v>112544</v>
      </c>
      <c r="G16" s="12">
        <f t="shared" si="0"/>
        <v>7456</v>
      </c>
      <c r="H16" s="12"/>
    </row>
    <row r="17" spans="2:8" ht="14.25">
      <c r="B17" s="37"/>
      <c r="C17" s="38"/>
      <c r="D17" s="14" t="s">
        <v>21</v>
      </c>
      <c r="E17" s="15">
        <f>+E13+E14+E15+E16</f>
        <v>656890000</v>
      </c>
      <c r="F17" s="16">
        <f>+F13+F14+F15+F16</f>
        <v>638764008</v>
      </c>
      <c r="G17" s="16">
        <f t="shared" si="0"/>
        <v>18125992</v>
      </c>
      <c r="H17" s="16"/>
    </row>
    <row r="18" spans="2:8" ht="14.25">
      <c r="B18" s="38"/>
      <c r="C18" s="17" t="s">
        <v>22</v>
      </c>
      <c r="D18" s="18"/>
      <c r="E18" s="15">
        <f xml:space="preserve"> +E12 - E17</f>
        <v>-21388000</v>
      </c>
      <c r="F18" s="19">
        <f xml:space="preserve"> +F12 - F17</f>
        <v>-7315965</v>
      </c>
      <c r="G18" s="19">
        <f t="shared" si="0"/>
        <v>-14072035</v>
      </c>
      <c r="H18" s="19"/>
    </row>
    <row r="19" spans="2:8" ht="14.25">
      <c r="B19" s="36" t="s">
        <v>23</v>
      </c>
      <c r="C19" s="36" t="s">
        <v>10</v>
      </c>
      <c r="D19" s="10" t="s">
        <v>24</v>
      </c>
      <c r="E19" s="8"/>
      <c r="F19" s="12">
        <v>0</v>
      </c>
      <c r="G19" s="12">
        <f t="shared" si="0"/>
        <v>0</v>
      </c>
      <c r="H19" s="12"/>
    </row>
    <row r="20" spans="2:8" ht="14.25">
      <c r="B20" s="37"/>
      <c r="C20" s="37"/>
      <c r="D20" s="10" t="s">
        <v>25</v>
      </c>
      <c r="E20" s="11"/>
      <c r="F20" s="12">
        <v>0</v>
      </c>
      <c r="G20" s="12">
        <f t="shared" si="0"/>
        <v>0</v>
      </c>
      <c r="H20" s="12"/>
    </row>
    <row r="21" spans="2:8" ht="14.25">
      <c r="B21" s="37"/>
      <c r="C21" s="37"/>
      <c r="D21" s="10" t="s">
        <v>26</v>
      </c>
      <c r="E21" s="13"/>
      <c r="F21" s="12">
        <v>0</v>
      </c>
      <c r="G21" s="12">
        <f t="shared" si="0"/>
        <v>0</v>
      </c>
      <c r="H21" s="12"/>
    </row>
    <row r="22" spans="2:8" ht="14.25">
      <c r="B22" s="37"/>
      <c r="C22" s="38"/>
      <c r="D22" s="14" t="s">
        <v>27</v>
      </c>
      <c r="E22" s="15">
        <f>+E19+E20+E21</f>
        <v>0</v>
      </c>
      <c r="F22" s="16">
        <f>+F19+F20+F21</f>
        <v>0</v>
      </c>
      <c r="G22" s="16">
        <f t="shared" si="0"/>
        <v>0</v>
      </c>
      <c r="H22" s="16"/>
    </row>
    <row r="23" spans="2:8" ht="14.25">
      <c r="B23" s="37"/>
      <c r="C23" s="36" t="s">
        <v>16</v>
      </c>
      <c r="D23" s="10" t="s">
        <v>28</v>
      </c>
      <c r="E23" s="8">
        <v>1400000</v>
      </c>
      <c r="F23" s="12">
        <v>1364400</v>
      </c>
      <c r="G23" s="12">
        <f t="shared" si="0"/>
        <v>35600</v>
      </c>
      <c r="H23" s="12"/>
    </row>
    <row r="24" spans="2:8" ht="14.25">
      <c r="B24" s="37"/>
      <c r="C24" s="37"/>
      <c r="D24" s="10" t="s">
        <v>29</v>
      </c>
      <c r="E24" s="13"/>
      <c r="F24" s="12">
        <v>0</v>
      </c>
      <c r="G24" s="12">
        <f t="shared" si="0"/>
        <v>0</v>
      </c>
      <c r="H24" s="12"/>
    </row>
    <row r="25" spans="2:8" ht="14.25">
      <c r="B25" s="37"/>
      <c r="C25" s="38"/>
      <c r="D25" s="14" t="s">
        <v>30</v>
      </c>
      <c r="E25" s="15">
        <f>+E23+E24</f>
        <v>1400000</v>
      </c>
      <c r="F25" s="16">
        <f>+F23+F24</f>
        <v>1364400</v>
      </c>
      <c r="G25" s="16">
        <f t="shared" si="0"/>
        <v>35600</v>
      </c>
      <c r="H25" s="16"/>
    </row>
    <row r="26" spans="2:8" ht="14.25">
      <c r="B26" s="38"/>
      <c r="C26" s="20" t="s">
        <v>31</v>
      </c>
      <c r="D26" s="18"/>
      <c r="E26" s="15">
        <f xml:space="preserve"> +E22 - E25</f>
        <v>-1400000</v>
      </c>
      <c r="F26" s="19">
        <f xml:space="preserve"> +F22 - F25</f>
        <v>-1364400</v>
      </c>
      <c r="G26" s="19">
        <f t="shared" si="0"/>
        <v>-35600</v>
      </c>
      <c r="H26" s="19"/>
    </row>
    <row r="27" spans="2:8" ht="14.25">
      <c r="B27" s="36" t="s">
        <v>32</v>
      </c>
      <c r="C27" s="36" t="s">
        <v>10</v>
      </c>
      <c r="D27" s="10" t="s">
        <v>33</v>
      </c>
      <c r="E27" s="15">
        <v>3735000</v>
      </c>
      <c r="F27" s="12">
        <v>3736437</v>
      </c>
      <c r="G27" s="12">
        <f t="shared" si="0"/>
        <v>-1437</v>
      </c>
      <c r="H27" s="12"/>
    </row>
    <row r="28" spans="2:8" ht="14.25">
      <c r="B28" s="37"/>
      <c r="C28" s="38"/>
      <c r="D28" s="14" t="s">
        <v>34</v>
      </c>
      <c r="E28" s="15">
        <f>+E27</f>
        <v>3735000</v>
      </c>
      <c r="F28" s="16">
        <f>+F27</f>
        <v>3736437</v>
      </c>
      <c r="G28" s="16">
        <f t="shared" si="0"/>
        <v>-1437</v>
      </c>
      <c r="H28" s="16"/>
    </row>
    <row r="29" spans="2:8" ht="14.25">
      <c r="B29" s="37"/>
      <c r="C29" s="36" t="s">
        <v>16</v>
      </c>
      <c r="D29" s="10" t="s">
        <v>35</v>
      </c>
      <c r="E29" s="8">
        <v>650000</v>
      </c>
      <c r="F29" s="12">
        <v>650000</v>
      </c>
      <c r="G29" s="12">
        <f t="shared" si="0"/>
        <v>0</v>
      </c>
      <c r="H29" s="12"/>
    </row>
    <row r="30" spans="2:8" ht="14.25">
      <c r="B30" s="37"/>
      <c r="C30" s="37"/>
      <c r="D30" s="10" t="s">
        <v>36</v>
      </c>
      <c r="E30" s="13">
        <v>4520000</v>
      </c>
      <c r="F30" s="12">
        <v>4403561</v>
      </c>
      <c r="G30" s="12">
        <f t="shared" si="0"/>
        <v>116439</v>
      </c>
      <c r="H30" s="12"/>
    </row>
    <row r="31" spans="2:8" ht="14.25">
      <c r="B31" s="37"/>
      <c r="C31" s="38"/>
      <c r="D31" s="21" t="s">
        <v>37</v>
      </c>
      <c r="E31" s="15">
        <f>+E29+E30</f>
        <v>5170000</v>
      </c>
      <c r="F31" s="22">
        <f>+F29+F30</f>
        <v>5053561</v>
      </c>
      <c r="G31" s="22">
        <f t="shared" si="0"/>
        <v>116439</v>
      </c>
      <c r="H31" s="22"/>
    </row>
    <row r="32" spans="2:8" ht="14.25">
      <c r="B32" s="38"/>
      <c r="C32" s="20" t="s">
        <v>38</v>
      </c>
      <c r="D32" s="18"/>
      <c r="E32" s="15">
        <f xml:space="preserve"> +E28 - E31</f>
        <v>-1435000</v>
      </c>
      <c r="F32" s="19">
        <f xml:space="preserve"> +F28 - F31</f>
        <v>-1317124</v>
      </c>
      <c r="G32" s="19">
        <f t="shared" si="0"/>
        <v>-117876</v>
      </c>
      <c r="H32" s="19"/>
    </row>
    <row r="33" spans="2:8" ht="14.25">
      <c r="B33" s="23" t="s">
        <v>39</v>
      </c>
      <c r="C33" s="24"/>
      <c r="D33" s="25"/>
      <c r="E33" s="8"/>
      <c r="F33" s="26"/>
      <c r="G33" s="26">
        <f>E33 + E34</f>
        <v>0</v>
      </c>
      <c r="H33" s="26"/>
    </row>
    <row r="34" spans="2:8" ht="14.25">
      <c r="B34" s="27"/>
      <c r="C34" s="28"/>
      <c r="D34" s="29"/>
      <c r="E34" s="13"/>
      <c r="F34" s="30"/>
      <c r="G34" s="30"/>
      <c r="H34" s="30"/>
    </row>
    <row r="35" spans="2:8" ht="14.25">
      <c r="B35" s="20" t="s">
        <v>40</v>
      </c>
      <c r="C35" s="17"/>
      <c r="D35" s="18"/>
      <c r="E35" s="15">
        <f xml:space="preserve"> +E18 +E26 +E32 - (E33 + E34)</f>
        <v>-24223000</v>
      </c>
      <c r="F35" s="19">
        <f xml:space="preserve"> +F18 +F26 +F32 - (F33 + F34)</f>
        <v>-9997489</v>
      </c>
      <c r="G35" s="19">
        <f t="shared" si="0"/>
        <v>-14225511</v>
      </c>
      <c r="H35" s="19"/>
    </row>
    <row r="36" spans="2:8" ht="14.25">
      <c r="B36" s="20" t="s">
        <v>41</v>
      </c>
      <c r="C36" s="17"/>
      <c r="D36" s="18"/>
      <c r="E36" s="15">
        <v>341826080</v>
      </c>
      <c r="F36" s="19">
        <v>341826080</v>
      </c>
      <c r="G36" s="19">
        <f t="shared" si="0"/>
        <v>0</v>
      </c>
      <c r="H36" s="19"/>
    </row>
    <row r="37" spans="2:8" ht="14.25">
      <c r="B37" s="20" t="s">
        <v>42</v>
      </c>
      <c r="C37" s="17"/>
      <c r="D37" s="18"/>
      <c r="E37" s="15">
        <f xml:space="preserve"> +E35 +E36</f>
        <v>317603080</v>
      </c>
      <c r="F37" s="19">
        <f xml:space="preserve"> +F35 +F36</f>
        <v>331828591</v>
      </c>
      <c r="G37" s="19">
        <f t="shared" si="0"/>
        <v>-14225511</v>
      </c>
      <c r="H37" s="19"/>
    </row>
  </sheetData>
  <mergeCells count="12">
    <mergeCell ref="B19:B26"/>
    <mergeCell ref="C19:C22"/>
    <mergeCell ref="C23:C25"/>
    <mergeCell ref="B27:B32"/>
    <mergeCell ref="C27:C28"/>
    <mergeCell ref="C29:C31"/>
    <mergeCell ref="B3:H3"/>
    <mergeCell ref="B5:H5"/>
    <mergeCell ref="B7:D7"/>
    <mergeCell ref="B8:B18"/>
    <mergeCell ref="C8:C12"/>
    <mergeCell ref="C13:C17"/>
  </mergeCells>
  <phoneticPr fontId="1"/>
  <pageMargins left="0.7" right="0.7" top="0.75" bottom="0.75" header="0.3" footer="0.3"/>
  <pageSetup paperSize="9" fitToHeight="0" orientation="portrait" r:id="rId1"/>
  <headerFooter>
    <oddHeader>&amp;L社会福祉法人　いずみ福祉会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workbookViewId="0">
      <selection activeCell="D23" sqref="D23"/>
    </sheetView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39"/>
      <c r="C1" s="39"/>
      <c r="D1" s="39"/>
      <c r="E1" s="39"/>
      <c r="F1" s="39"/>
      <c r="G1" s="39"/>
    </row>
    <row r="2" spans="2:7" ht="21">
      <c r="B2" s="31"/>
      <c r="C2" s="31"/>
      <c r="D2" s="31"/>
      <c r="E2" s="3"/>
      <c r="F2" s="3"/>
      <c r="G2" s="4" t="s">
        <v>43</v>
      </c>
    </row>
    <row r="3" spans="2:7" ht="21">
      <c r="B3" s="33" t="s">
        <v>44</v>
      </c>
      <c r="C3" s="33"/>
      <c r="D3" s="33"/>
      <c r="E3" s="33"/>
      <c r="F3" s="33"/>
      <c r="G3" s="33"/>
    </row>
    <row r="4" spans="2:7" ht="14.25">
      <c r="B4" s="40"/>
      <c r="C4" s="40"/>
      <c r="D4" s="40"/>
      <c r="E4" s="40"/>
      <c r="F4" s="40"/>
      <c r="G4" s="3"/>
    </row>
    <row r="5" spans="2:7" ht="21">
      <c r="B5" s="34" t="s">
        <v>2</v>
      </c>
      <c r="C5" s="34"/>
      <c r="D5" s="34"/>
      <c r="E5" s="34"/>
      <c r="F5" s="34"/>
      <c r="G5" s="34"/>
    </row>
    <row r="6" spans="2:7" ht="15.75">
      <c r="B6" s="5"/>
      <c r="C6" s="5"/>
      <c r="D6" s="5"/>
      <c r="E6" s="5"/>
      <c r="F6" s="3"/>
      <c r="G6" s="5" t="s">
        <v>3</v>
      </c>
    </row>
    <row r="7" spans="2:7" ht="14.25">
      <c r="B7" s="35" t="s">
        <v>4</v>
      </c>
      <c r="C7" s="35"/>
      <c r="D7" s="35"/>
      <c r="E7" s="32" t="s">
        <v>45</v>
      </c>
      <c r="F7" s="32" t="s">
        <v>46</v>
      </c>
      <c r="G7" s="32" t="s">
        <v>47</v>
      </c>
    </row>
    <row r="8" spans="2:7" ht="14.25">
      <c r="B8" s="41" t="s">
        <v>48</v>
      </c>
      <c r="C8" s="41" t="s">
        <v>49</v>
      </c>
      <c r="D8" s="42" t="s">
        <v>50</v>
      </c>
      <c r="E8" s="43">
        <v>625194398</v>
      </c>
      <c r="F8" s="8">
        <v>624541292</v>
      </c>
      <c r="G8" s="43">
        <f>E8-F8</f>
        <v>653106</v>
      </c>
    </row>
    <row r="9" spans="2:7" ht="14.25">
      <c r="B9" s="44"/>
      <c r="C9" s="44"/>
      <c r="D9" s="45" t="s">
        <v>51</v>
      </c>
      <c r="E9" s="46">
        <v>3002702</v>
      </c>
      <c r="F9" s="11">
        <v>1908318</v>
      </c>
      <c r="G9" s="46">
        <f t="shared" ref="G9:G44" si="0">E9-F9</f>
        <v>1094384</v>
      </c>
    </row>
    <row r="10" spans="2:7" ht="14.25">
      <c r="B10" s="44"/>
      <c r="C10" s="44"/>
      <c r="D10" s="45" t="s">
        <v>52</v>
      </c>
      <c r="E10" s="46">
        <v>0</v>
      </c>
      <c r="F10" s="11">
        <v>1908318</v>
      </c>
      <c r="G10" s="46">
        <f t="shared" si="0"/>
        <v>-1908318</v>
      </c>
    </row>
    <row r="11" spans="2:7" ht="14.25">
      <c r="B11" s="44"/>
      <c r="C11" s="44"/>
      <c r="D11" s="45" t="s">
        <v>53</v>
      </c>
      <c r="E11" s="46">
        <v>39157868</v>
      </c>
      <c r="F11" s="13">
        <v>36363904</v>
      </c>
      <c r="G11" s="46">
        <f t="shared" si="0"/>
        <v>2793964</v>
      </c>
    </row>
    <row r="12" spans="2:7" ht="14.25">
      <c r="B12" s="44"/>
      <c r="C12" s="47"/>
      <c r="D12" s="48" t="s">
        <v>54</v>
      </c>
      <c r="E12" s="22">
        <f>+E8+E9+E10+E11</f>
        <v>667354968</v>
      </c>
      <c r="F12" s="15">
        <f>+F8+F9+F10+F11</f>
        <v>664721832</v>
      </c>
      <c r="G12" s="22">
        <f t="shared" si="0"/>
        <v>2633136</v>
      </c>
    </row>
    <row r="13" spans="2:7" ht="14.25">
      <c r="B13" s="44"/>
      <c r="C13" s="41" t="s">
        <v>55</v>
      </c>
      <c r="D13" s="45" t="s">
        <v>56</v>
      </c>
      <c r="E13" s="46">
        <v>483890285</v>
      </c>
      <c r="F13" s="8">
        <v>474350322</v>
      </c>
      <c r="G13" s="46">
        <f t="shared" si="0"/>
        <v>9539963</v>
      </c>
    </row>
    <row r="14" spans="2:7" ht="14.25">
      <c r="B14" s="44"/>
      <c r="C14" s="44"/>
      <c r="D14" s="45" t="s">
        <v>57</v>
      </c>
      <c r="E14" s="46">
        <v>90882660</v>
      </c>
      <c r="F14" s="11">
        <v>91449958</v>
      </c>
      <c r="G14" s="46">
        <f t="shared" si="0"/>
        <v>-567298</v>
      </c>
    </row>
    <row r="15" spans="2:7" ht="14.25">
      <c r="B15" s="44"/>
      <c r="C15" s="44"/>
      <c r="D15" s="45" t="s">
        <v>58</v>
      </c>
      <c r="E15" s="46">
        <v>103700148</v>
      </c>
      <c r="F15" s="11">
        <v>84842238</v>
      </c>
      <c r="G15" s="46">
        <f t="shared" si="0"/>
        <v>18857910</v>
      </c>
    </row>
    <row r="16" spans="2:7" ht="14.25">
      <c r="B16" s="44"/>
      <c r="C16" s="44"/>
      <c r="D16" s="45" t="s">
        <v>59</v>
      </c>
      <c r="E16" s="46">
        <v>37843999</v>
      </c>
      <c r="F16" s="11">
        <v>39079350</v>
      </c>
      <c r="G16" s="46">
        <f t="shared" si="0"/>
        <v>-1235351</v>
      </c>
    </row>
    <row r="17" spans="2:7" ht="14.25">
      <c r="B17" s="44"/>
      <c r="C17" s="44"/>
      <c r="D17" s="45" t="s">
        <v>60</v>
      </c>
      <c r="E17" s="46">
        <v>-17611972</v>
      </c>
      <c r="F17" s="11">
        <v>-18343851</v>
      </c>
      <c r="G17" s="46">
        <f t="shared" si="0"/>
        <v>731879</v>
      </c>
    </row>
    <row r="18" spans="2:7" ht="14.25">
      <c r="B18" s="44"/>
      <c r="C18" s="44"/>
      <c r="D18" s="45" t="s">
        <v>61</v>
      </c>
      <c r="E18" s="46">
        <v>112544</v>
      </c>
      <c r="F18" s="13"/>
      <c r="G18" s="46">
        <f t="shared" si="0"/>
        <v>112544</v>
      </c>
    </row>
    <row r="19" spans="2:7" ht="14.25">
      <c r="B19" s="44"/>
      <c r="C19" s="47"/>
      <c r="D19" s="48" t="s">
        <v>62</v>
      </c>
      <c r="E19" s="22">
        <f>+E13+E14+E15+E16+E17+E18</f>
        <v>698817664</v>
      </c>
      <c r="F19" s="15">
        <f>+F13+F14+F15+F16+F17+F18</f>
        <v>671378017</v>
      </c>
      <c r="G19" s="22">
        <f t="shared" si="0"/>
        <v>27439647</v>
      </c>
    </row>
    <row r="20" spans="2:7" ht="14.25">
      <c r="B20" s="47"/>
      <c r="C20" s="20" t="s">
        <v>63</v>
      </c>
      <c r="D20" s="18"/>
      <c r="E20" s="19">
        <f xml:space="preserve"> +E12 - E19</f>
        <v>-31462696</v>
      </c>
      <c r="F20" s="15">
        <f xml:space="preserve"> +F12 - F19</f>
        <v>-6656185</v>
      </c>
      <c r="G20" s="19">
        <f t="shared" si="0"/>
        <v>-24806511</v>
      </c>
    </row>
    <row r="21" spans="2:7" ht="14.25">
      <c r="B21" s="41" t="s">
        <v>64</v>
      </c>
      <c r="C21" s="41" t="s">
        <v>49</v>
      </c>
      <c r="D21" s="45" t="s">
        <v>65</v>
      </c>
      <c r="E21" s="46">
        <v>7718</v>
      </c>
      <c r="F21" s="8">
        <v>9715</v>
      </c>
      <c r="G21" s="46">
        <f t="shared" si="0"/>
        <v>-1997</v>
      </c>
    </row>
    <row r="22" spans="2:7" ht="14.25">
      <c r="B22" s="44"/>
      <c r="C22" s="44"/>
      <c r="D22" s="45" t="s">
        <v>66</v>
      </c>
      <c r="E22" s="46">
        <v>3243225</v>
      </c>
      <c r="F22" s="13">
        <v>2731206</v>
      </c>
      <c r="G22" s="46">
        <f t="shared" si="0"/>
        <v>512019</v>
      </c>
    </row>
    <row r="23" spans="2:7" ht="14.25">
      <c r="B23" s="44"/>
      <c r="C23" s="47"/>
      <c r="D23" s="48" t="s">
        <v>67</v>
      </c>
      <c r="E23" s="22">
        <f>+E21+E22</f>
        <v>3250943</v>
      </c>
      <c r="F23" s="15">
        <f>+F21+F22</f>
        <v>2740921</v>
      </c>
      <c r="G23" s="22">
        <f t="shared" si="0"/>
        <v>510022</v>
      </c>
    </row>
    <row r="24" spans="2:7" ht="14.25">
      <c r="B24" s="44"/>
      <c r="C24" s="41" t="s">
        <v>55</v>
      </c>
      <c r="D24" s="45" t="s">
        <v>68</v>
      </c>
      <c r="E24" s="46">
        <v>0</v>
      </c>
      <c r="F24" s="8">
        <v>0</v>
      </c>
      <c r="G24" s="46">
        <f t="shared" si="0"/>
        <v>0</v>
      </c>
    </row>
    <row r="25" spans="2:7" ht="14.25">
      <c r="B25" s="44"/>
      <c r="C25" s="44"/>
      <c r="D25" s="45" t="s">
        <v>69</v>
      </c>
      <c r="E25" s="46">
        <v>400721</v>
      </c>
      <c r="F25" s="13">
        <v>503930</v>
      </c>
      <c r="G25" s="46">
        <f t="shared" si="0"/>
        <v>-103209</v>
      </c>
    </row>
    <row r="26" spans="2:7" ht="14.25">
      <c r="B26" s="44"/>
      <c r="C26" s="47"/>
      <c r="D26" s="48" t="s">
        <v>70</v>
      </c>
      <c r="E26" s="22">
        <f>+E24+E25</f>
        <v>400721</v>
      </c>
      <c r="F26" s="15">
        <f>+F24+F25</f>
        <v>503930</v>
      </c>
      <c r="G26" s="22">
        <f t="shared" si="0"/>
        <v>-103209</v>
      </c>
    </row>
    <row r="27" spans="2:7" ht="14.25">
      <c r="B27" s="47"/>
      <c r="C27" s="20" t="s">
        <v>71</v>
      </c>
      <c r="D27" s="29"/>
      <c r="E27" s="49">
        <f xml:space="preserve"> +E23 - E26</f>
        <v>2850222</v>
      </c>
      <c r="F27" s="15">
        <f xml:space="preserve"> +F23 - F26</f>
        <v>2236991</v>
      </c>
      <c r="G27" s="49">
        <f t="shared" si="0"/>
        <v>613231</v>
      </c>
    </row>
    <row r="28" spans="2:7" ht="14.25">
      <c r="B28" s="20" t="s">
        <v>72</v>
      </c>
      <c r="C28" s="17"/>
      <c r="D28" s="18"/>
      <c r="E28" s="19">
        <f xml:space="preserve"> +E20 +E27</f>
        <v>-28612474</v>
      </c>
      <c r="F28" s="15">
        <f xml:space="preserve"> +F20 +F27</f>
        <v>-4419194</v>
      </c>
      <c r="G28" s="19">
        <f t="shared" si="0"/>
        <v>-24193280</v>
      </c>
    </row>
    <row r="29" spans="2:7" ht="14.25">
      <c r="B29" s="41" t="s">
        <v>73</v>
      </c>
      <c r="C29" s="41" t="s">
        <v>49</v>
      </c>
      <c r="D29" s="45" t="s">
        <v>74</v>
      </c>
      <c r="E29" s="46">
        <v>0</v>
      </c>
      <c r="F29" s="8">
        <v>0</v>
      </c>
      <c r="G29" s="46">
        <f t="shared" si="0"/>
        <v>0</v>
      </c>
    </row>
    <row r="30" spans="2:7" ht="14.25">
      <c r="B30" s="44"/>
      <c r="C30" s="44"/>
      <c r="D30" s="45" t="s">
        <v>75</v>
      </c>
      <c r="E30" s="46">
        <v>0</v>
      </c>
      <c r="F30" s="11">
        <v>0</v>
      </c>
      <c r="G30" s="46">
        <f t="shared" si="0"/>
        <v>0</v>
      </c>
    </row>
    <row r="31" spans="2:7" ht="14.25">
      <c r="B31" s="44"/>
      <c r="C31" s="44"/>
      <c r="D31" s="45" t="s">
        <v>76</v>
      </c>
      <c r="E31" s="46">
        <v>0</v>
      </c>
      <c r="F31" s="13">
        <v>28842</v>
      </c>
      <c r="G31" s="46">
        <f t="shared" si="0"/>
        <v>-28842</v>
      </c>
    </row>
    <row r="32" spans="2:7" ht="14.25">
      <c r="B32" s="44"/>
      <c r="C32" s="47"/>
      <c r="D32" s="48" t="s">
        <v>77</v>
      </c>
      <c r="E32" s="22">
        <f>+E29+E30+E31</f>
        <v>0</v>
      </c>
      <c r="F32" s="15">
        <f>+F29+F30+F31</f>
        <v>28842</v>
      </c>
      <c r="G32" s="22">
        <f t="shared" si="0"/>
        <v>-28842</v>
      </c>
    </row>
    <row r="33" spans="2:7" ht="14.25">
      <c r="B33" s="44"/>
      <c r="C33" s="41" t="s">
        <v>55</v>
      </c>
      <c r="D33" s="45" t="s">
        <v>78</v>
      </c>
      <c r="E33" s="46">
        <v>0</v>
      </c>
      <c r="F33" s="8">
        <v>0</v>
      </c>
      <c r="G33" s="46">
        <f t="shared" si="0"/>
        <v>0</v>
      </c>
    </row>
    <row r="34" spans="2:7" ht="14.25">
      <c r="B34" s="44"/>
      <c r="C34" s="44"/>
      <c r="D34" s="45" t="s">
        <v>79</v>
      </c>
      <c r="E34" s="46">
        <v>0</v>
      </c>
      <c r="F34" s="11">
        <v>30464</v>
      </c>
      <c r="G34" s="46">
        <f t="shared" si="0"/>
        <v>-30464</v>
      </c>
    </row>
    <row r="35" spans="2:7" ht="14.25">
      <c r="B35" s="44"/>
      <c r="C35" s="44"/>
      <c r="D35" s="45" t="s">
        <v>80</v>
      </c>
      <c r="E35" s="46">
        <v>0</v>
      </c>
      <c r="F35" s="13">
        <v>0</v>
      </c>
      <c r="G35" s="46">
        <f t="shared" si="0"/>
        <v>0</v>
      </c>
    </row>
    <row r="36" spans="2:7" ht="14.25">
      <c r="B36" s="44"/>
      <c r="C36" s="47"/>
      <c r="D36" s="48" t="s">
        <v>81</v>
      </c>
      <c r="E36" s="22">
        <f>+E33+E34+E35</f>
        <v>0</v>
      </c>
      <c r="F36" s="15">
        <f>+F33+F34+F35</f>
        <v>30464</v>
      </c>
      <c r="G36" s="22">
        <f t="shared" si="0"/>
        <v>-30464</v>
      </c>
    </row>
    <row r="37" spans="2:7" ht="14.25">
      <c r="B37" s="47"/>
      <c r="C37" s="23" t="s">
        <v>82</v>
      </c>
      <c r="D37" s="50"/>
      <c r="E37" s="51">
        <f xml:space="preserve"> +E32 - E36</f>
        <v>0</v>
      </c>
      <c r="F37" s="15">
        <f xml:space="preserve"> +F32 - F36</f>
        <v>-1622</v>
      </c>
      <c r="G37" s="51">
        <f t="shared" si="0"/>
        <v>1622</v>
      </c>
    </row>
    <row r="38" spans="2:7" ht="14.25">
      <c r="B38" s="20" t="s">
        <v>83</v>
      </c>
      <c r="C38" s="52"/>
      <c r="D38" s="53"/>
      <c r="E38" s="54">
        <f xml:space="preserve"> +E28 +E37</f>
        <v>-28612474</v>
      </c>
      <c r="F38" s="15">
        <f xml:space="preserve"> +F28 +F37</f>
        <v>-4420816</v>
      </c>
      <c r="G38" s="54">
        <f t="shared" si="0"/>
        <v>-24191658</v>
      </c>
    </row>
    <row r="39" spans="2:7" ht="14.25">
      <c r="B39" s="55" t="s">
        <v>84</v>
      </c>
      <c r="C39" s="52" t="s">
        <v>85</v>
      </c>
      <c r="D39" s="53"/>
      <c r="E39" s="54">
        <v>447175467</v>
      </c>
      <c r="F39" s="15">
        <v>453304601</v>
      </c>
      <c r="G39" s="54">
        <f t="shared" si="0"/>
        <v>-6129134</v>
      </c>
    </row>
    <row r="40" spans="2:7" ht="14.25">
      <c r="B40" s="56"/>
      <c r="C40" s="52" t="s">
        <v>86</v>
      </c>
      <c r="D40" s="53"/>
      <c r="E40" s="54">
        <f xml:space="preserve"> +E38 +E39</f>
        <v>418562993</v>
      </c>
      <c r="F40" s="15">
        <f xml:space="preserve"> +F38 +F39</f>
        <v>448883785</v>
      </c>
      <c r="G40" s="54">
        <f t="shared" si="0"/>
        <v>-30320792</v>
      </c>
    </row>
    <row r="41" spans="2:7" ht="14.25">
      <c r="B41" s="56"/>
      <c r="C41" s="52" t="s">
        <v>87</v>
      </c>
      <c r="D41" s="53"/>
      <c r="E41" s="54">
        <v>0</v>
      </c>
      <c r="F41" s="15">
        <v>0</v>
      </c>
      <c r="G41" s="54">
        <f t="shared" si="0"/>
        <v>0</v>
      </c>
    </row>
    <row r="42" spans="2:7" ht="14.25">
      <c r="B42" s="56"/>
      <c r="C42" s="52" t="s">
        <v>88</v>
      </c>
      <c r="D42" s="53"/>
      <c r="E42" s="54">
        <v>0</v>
      </c>
      <c r="F42" s="15">
        <v>0</v>
      </c>
      <c r="G42" s="54">
        <f t="shared" si="0"/>
        <v>0</v>
      </c>
    </row>
    <row r="43" spans="2:7" ht="14.25">
      <c r="B43" s="56"/>
      <c r="C43" s="52" t="s">
        <v>89</v>
      </c>
      <c r="D43" s="53"/>
      <c r="E43" s="54">
        <v>0</v>
      </c>
      <c r="F43" s="15">
        <v>0</v>
      </c>
      <c r="G43" s="54">
        <f t="shared" si="0"/>
        <v>0</v>
      </c>
    </row>
    <row r="44" spans="2:7" ht="14.25">
      <c r="B44" s="57"/>
      <c r="C44" s="52" t="s">
        <v>90</v>
      </c>
      <c r="D44" s="53"/>
      <c r="E44" s="54">
        <f xml:space="preserve"> +E40 +E41 +E42 - E43</f>
        <v>418562993</v>
      </c>
      <c r="F44" s="15">
        <f xml:space="preserve"> +F40 +F41 +F42 - F43</f>
        <v>448883785</v>
      </c>
      <c r="G44" s="54">
        <f t="shared" si="0"/>
        <v>-30320792</v>
      </c>
    </row>
  </sheetData>
  <mergeCells count="13">
    <mergeCell ref="B39:B44"/>
    <mergeCell ref="B21:B27"/>
    <mergeCell ref="C21:C23"/>
    <mergeCell ref="C24:C26"/>
    <mergeCell ref="B29:B37"/>
    <mergeCell ref="C29:C32"/>
    <mergeCell ref="C33:C36"/>
    <mergeCell ref="B3:G3"/>
    <mergeCell ref="B5:G5"/>
    <mergeCell ref="B7:D7"/>
    <mergeCell ref="B8:B20"/>
    <mergeCell ref="C8:C12"/>
    <mergeCell ref="C13:C1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C30" sqref="C30"/>
    </sheetView>
  </sheetViews>
  <sheetFormatPr defaultRowHeight="13.5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ht="14.25">
      <c r="B1" s="3"/>
      <c r="C1" s="3"/>
      <c r="D1" s="3"/>
      <c r="E1" s="3"/>
      <c r="F1" s="3"/>
      <c r="G1" s="3"/>
      <c r="H1" s="3"/>
      <c r="I1" s="3"/>
    </row>
    <row r="2" spans="2:9" ht="21">
      <c r="B2" s="31"/>
      <c r="C2" s="3"/>
      <c r="D2" s="3"/>
      <c r="E2" s="3"/>
      <c r="F2" s="3"/>
      <c r="G2" s="3"/>
      <c r="H2" s="4"/>
      <c r="I2" s="4" t="s">
        <v>91</v>
      </c>
    </row>
    <row r="3" spans="2:9" ht="21">
      <c r="B3" s="33" t="s">
        <v>92</v>
      </c>
      <c r="C3" s="33"/>
      <c r="D3" s="33"/>
      <c r="E3" s="33"/>
      <c r="F3" s="33"/>
      <c r="G3" s="33"/>
      <c r="H3" s="33"/>
      <c r="I3" s="33"/>
    </row>
    <row r="4" spans="2:9" ht="21">
      <c r="B4" s="40"/>
      <c r="C4" s="31"/>
      <c r="D4" s="3"/>
      <c r="E4" s="3"/>
      <c r="F4" s="3"/>
      <c r="G4" s="3"/>
      <c r="H4" s="3"/>
      <c r="I4" s="3"/>
    </row>
    <row r="5" spans="2:9" ht="21">
      <c r="B5" s="34" t="s">
        <v>93</v>
      </c>
      <c r="C5" s="34"/>
      <c r="D5" s="34"/>
      <c r="E5" s="34"/>
      <c r="F5" s="34"/>
      <c r="G5" s="34"/>
      <c r="H5" s="34"/>
      <c r="I5" s="34"/>
    </row>
    <row r="6" spans="2:9" ht="15.75">
      <c r="B6" s="5"/>
      <c r="C6" s="3"/>
      <c r="D6" s="3"/>
      <c r="E6" s="3"/>
      <c r="F6" s="3"/>
      <c r="G6" s="3"/>
      <c r="H6" s="3"/>
      <c r="I6" s="58" t="s">
        <v>3</v>
      </c>
    </row>
    <row r="7" spans="2:9" ht="14.25">
      <c r="B7" s="59" t="s">
        <v>94</v>
      </c>
      <c r="C7" s="60"/>
      <c r="D7" s="60"/>
      <c r="E7" s="61"/>
      <c r="F7" s="59" t="s">
        <v>95</v>
      </c>
      <c r="G7" s="60"/>
      <c r="H7" s="60"/>
      <c r="I7" s="61"/>
    </row>
    <row r="8" spans="2:9" ht="14.25">
      <c r="B8" s="32"/>
      <c r="C8" s="32" t="s">
        <v>96</v>
      </c>
      <c r="D8" s="32" t="s">
        <v>97</v>
      </c>
      <c r="E8" s="32" t="s">
        <v>98</v>
      </c>
      <c r="F8" s="62"/>
      <c r="G8" s="32" t="s">
        <v>96</v>
      </c>
      <c r="H8" s="32" t="s">
        <v>97</v>
      </c>
      <c r="I8" s="32" t="s">
        <v>98</v>
      </c>
    </row>
    <row r="9" spans="2:9" ht="14.25">
      <c r="B9" s="48" t="s">
        <v>99</v>
      </c>
      <c r="C9" s="22">
        <f>+C10+C11+C12+C13+C14+C15+C16</f>
        <v>348274674</v>
      </c>
      <c r="D9" s="15">
        <f>+D10+D11+D12+D13+D14+D15+D16</f>
        <v>364511515</v>
      </c>
      <c r="E9" s="22">
        <f>C9-D9</f>
        <v>-16236841</v>
      </c>
      <c r="F9" s="48" t="s">
        <v>100</v>
      </c>
      <c r="G9" s="22">
        <f>+G10+G11+G12+G13+G14</f>
        <v>35896359</v>
      </c>
      <c r="H9" s="15">
        <f>+H10+H11+H12+H13+H14</f>
        <v>41738353</v>
      </c>
      <c r="I9" s="22">
        <f>G9-H9</f>
        <v>-5841994</v>
      </c>
    </row>
    <row r="10" spans="2:9" ht="14.25">
      <c r="B10" s="42" t="s">
        <v>101</v>
      </c>
      <c r="C10" s="43">
        <v>253504809</v>
      </c>
      <c r="D10" s="8">
        <v>266258233</v>
      </c>
      <c r="E10" s="43">
        <f t="shared" ref="E10:E32" si="0">C10-D10</f>
        <v>-12753424</v>
      </c>
      <c r="F10" s="45" t="s">
        <v>102</v>
      </c>
      <c r="G10" s="46">
        <v>14211329</v>
      </c>
      <c r="H10" s="11">
        <v>17199396</v>
      </c>
      <c r="I10" s="46">
        <f t="shared" ref="I10:I32" si="1">G10-H10</f>
        <v>-2988067</v>
      </c>
    </row>
    <row r="11" spans="2:9" ht="14.25">
      <c r="B11" s="45" t="s">
        <v>103</v>
      </c>
      <c r="C11" s="46">
        <v>92903912</v>
      </c>
      <c r="D11" s="11">
        <v>96236917</v>
      </c>
      <c r="E11" s="46">
        <f t="shared" si="0"/>
        <v>-3333005</v>
      </c>
      <c r="F11" s="45" t="s">
        <v>104</v>
      </c>
      <c r="G11" s="46">
        <v>1352392</v>
      </c>
      <c r="H11" s="11">
        <v>4568167</v>
      </c>
      <c r="I11" s="46">
        <f t="shared" si="1"/>
        <v>-3215775</v>
      </c>
    </row>
    <row r="12" spans="2:9" ht="14.25">
      <c r="B12" s="45" t="s">
        <v>105</v>
      </c>
      <c r="C12" s="46">
        <v>232475</v>
      </c>
      <c r="D12" s="11">
        <v>282439</v>
      </c>
      <c r="E12" s="46">
        <f t="shared" si="0"/>
        <v>-49964</v>
      </c>
      <c r="F12" s="45" t="s">
        <v>106</v>
      </c>
      <c r="G12" s="46">
        <v>33000</v>
      </c>
      <c r="H12" s="11">
        <v>33000</v>
      </c>
      <c r="I12" s="46">
        <f t="shared" si="1"/>
        <v>0</v>
      </c>
    </row>
    <row r="13" spans="2:9" ht="14.25">
      <c r="B13" s="45" t="s">
        <v>107</v>
      </c>
      <c r="C13" s="46">
        <v>59245</v>
      </c>
      <c r="D13" s="11">
        <v>26837</v>
      </c>
      <c r="E13" s="46">
        <f t="shared" si="0"/>
        <v>32408</v>
      </c>
      <c r="F13" s="45" t="s">
        <v>108</v>
      </c>
      <c r="G13" s="46">
        <v>159506</v>
      </c>
      <c r="H13" s="11">
        <v>336622</v>
      </c>
      <c r="I13" s="46">
        <f t="shared" si="1"/>
        <v>-177116</v>
      </c>
    </row>
    <row r="14" spans="2:9" ht="14.25">
      <c r="B14" s="45" t="s">
        <v>109</v>
      </c>
      <c r="C14" s="46">
        <v>630611</v>
      </c>
      <c r="D14" s="11">
        <v>521413</v>
      </c>
      <c r="E14" s="46">
        <f t="shared" si="0"/>
        <v>109198</v>
      </c>
      <c r="F14" s="45" t="s">
        <v>110</v>
      </c>
      <c r="G14" s="46">
        <v>20140132</v>
      </c>
      <c r="H14" s="11">
        <v>19601168</v>
      </c>
      <c r="I14" s="46">
        <f t="shared" si="1"/>
        <v>538964</v>
      </c>
    </row>
    <row r="15" spans="2:9" ht="14.25">
      <c r="B15" s="45" t="s">
        <v>111</v>
      </c>
      <c r="C15" s="46">
        <v>358226</v>
      </c>
      <c r="D15" s="11">
        <v>601088</v>
      </c>
      <c r="E15" s="46">
        <f t="shared" si="0"/>
        <v>-242862</v>
      </c>
      <c r="F15" s="45"/>
      <c r="G15" s="46"/>
      <c r="H15" s="46"/>
      <c r="I15" s="46"/>
    </row>
    <row r="16" spans="2:9" ht="14.25">
      <c r="B16" s="45" t="s">
        <v>112</v>
      </c>
      <c r="C16" s="46">
        <v>585396</v>
      </c>
      <c r="D16" s="11">
        <v>584588</v>
      </c>
      <c r="E16" s="46">
        <f t="shared" si="0"/>
        <v>808</v>
      </c>
      <c r="F16" s="45"/>
      <c r="G16" s="46"/>
      <c r="H16" s="46"/>
      <c r="I16" s="46"/>
    </row>
    <row r="17" spans="2:9" ht="14.25">
      <c r="B17" s="48" t="s">
        <v>113</v>
      </c>
      <c r="C17" s="22">
        <f>+C18 +C21</f>
        <v>1721490839</v>
      </c>
      <c r="D17" s="15">
        <f>+D18 +D21</f>
        <v>1757054035</v>
      </c>
      <c r="E17" s="22">
        <f t="shared" si="0"/>
        <v>-35563196</v>
      </c>
      <c r="F17" s="48" t="s">
        <v>114</v>
      </c>
      <c r="G17" s="22">
        <f>+G18</f>
        <v>39424271</v>
      </c>
      <c r="H17" s="15">
        <f>+H18</f>
        <v>39157868</v>
      </c>
      <c r="I17" s="22">
        <f t="shared" si="1"/>
        <v>266403</v>
      </c>
    </row>
    <row r="18" spans="2:9" ht="14.25">
      <c r="B18" s="48" t="s">
        <v>115</v>
      </c>
      <c r="C18" s="22">
        <f>+C19+C20</f>
        <v>1401755980</v>
      </c>
      <c r="D18" s="15">
        <f>+D19+D20</f>
        <v>1435740058</v>
      </c>
      <c r="E18" s="22">
        <f t="shared" si="0"/>
        <v>-33984078</v>
      </c>
      <c r="F18" s="45" t="s">
        <v>116</v>
      </c>
      <c r="G18" s="46">
        <v>39424271</v>
      </c>
      <c r="H18" s="11">
        <v>39157868</v>
      </c>
      <c r="I18" s="46">
        <f t="shared" si="1"/>
        <v>266403</v>
      </c>
    </row>
    <row r="19" spans="2:9" ht="14.25">
      <c r="B19" s="42" t="s">
        <v>117</v>
      </c>
      <c r="C19" s="43">
        <v>677652016</v>
      </c>
      <c r="D19" s="8">
        <v>677652016</v>
      </c>
      <c r="E19" s="43">
        <f t="shared" si="0"/>
        <v>0</v>
      </c>
      <c r="F19" s="48" t="s">
        <v>118</v>
      </c>
      <c r="G19" s="22">
        <f>+G9 +G17</f>
        <v>75320630</v>
      </c>
      <c r="H19" s="22">
        <f>+H9 +H17</f>
        <v>80896221</v>
      </c>
      <c r="I19" s="22">
        <f t="shared" si="1"/>
        <v>-5575591</v>
      </c>
    </row>
    <row r="20" spans="2:9" ht="14.25">
      <c r="B20" s="45" t="s">
        <v>119</v>
      </c>
      <c r="C20" s="46">
        <v>724103964</v>
      </c>
      <c r="D20" s="11">
        <v>758088042</v>
      </c>
      <c r="E20" s="46">
        <f t="shared" si="0"/>
        <v>-33984078</v>
      </c>
      <c r="F20" s="63" t="s">
        <v>120</v>
      </c>
      <c r="G20" s="64"/>
      <c r="H20" s="64"/>
      <c r="I20" s="65"/>
    </row>
    <row r="21" spans="2:9" ht="14.25">
      <c r="B21" s="48" t="s">
        <v>121</v>
      </c>
      <c r="C21" s="22">
        <f>+C22+C23+C24+C25+C26+C27+C28+C29+C30+C31</f>
        <v>319734859</v>
      </c>
      <c r="D21" s="15">
        <f>+D22+D23+D24+D25+D26+D27+D28+D29+D30+D31</f>
        <v>321313977</v>
      </c>
      <c r="E21" s="22">
        <f t="shared" si="0"/>
        <v>-1579118</v>
      </c>
      <c r="F21" s="42" t="s">
        <v>122</v>
      </c>
      <c r="G21" s="43">
        <f>+G22+G23</f>
        <v>1148373429</v>
      </c>
      <c r="H21" s="8">
        <f>+H22+H23</f>
        <v>1148373429</v>
      </c>
      <c r="I21" s="43">
        <f t="shared" si="1"/>
        <v>0</v>
      </c>
    </row>
    <row r="22" spans="2:9" ht="14.25">
      <c r="B22" s="42" t="s">
        <v>117</v>
      </c>
      <c r="C22" s="43">
        <v>178624152</v>
      </c>
      <c r="D22" s="8">
        <v>178624152</v>
      </c>
      <c r="E22" s="43">
        <f t="shared" si="0"/>
        <v>0</v>
      </c>
      <c r="F22" s="45" t="s">
        <v>123</v>
      </c>
      <c r="G22" s="46">
        <v>720373429</v>
      </c>
      <c r="H22" s="11">
        <v>720373429</v>
      </c>
      <c r="I22" s="46">
        <f t="shared" si="1"/>
        <v>0</v>
      </c>
    </row>
    <row r="23" spans="2:9" ht="14.25">
      <c r="B23" s="45" t="s">
        <v>119</v>
      </c>
      <c r="C23" s="46">
        <v>7352654</v>
      </c>
      <c r="D23" s="11">
        <v>7920846</v>
      </c>
      <c r="E23" s="46">
        <f t="shared" si="0"/>
        <v>-568192</v>
      </c>
      <c r="F23" s="45" t="s">
        <v>124</v>
      </c>
      <c r="G23" s="46">
        <v>428000000</v>
      </c>
      <c r="H23" s="11">
        <v>428000000</v>
      </c>
      <c r="I23" s="46">
        <f t="shared" si="1"/>
        <v>0</v>
      </c>
    </row>
    <row r="24" spans="2:9" ht="14.25">
      <c r="B24" s="45" t="s">
        <v>125</v>
      </c>
      <c r="C24" s="46">
        <v>8799785</v>
      </c>
      <c r="D24" s="11">
        <v>9313834</v>
      </c>
      <c r="E24" s="46">
        <f t="shared" si="0"/>
        <v>-514049</v>
      </c>
      <c r="F24" s="45" t="s">
        <v>126</v>
      </c>
      <c r="G24" s="46">
        <v>352328461</v>
      </c>
      <c r="H24" s="11">
        <v>369940433</v>
      </c>
      <c r="I24" s="46">
        <f t="shared" si="1"/>
        <v>-17611972</v>
      </c>
    </row>
    <row r="25" spans="2:9" ht="14.25">
      <c r="B25" s="45" t="s">
        <v>127</v>
      </c>
      <c r="C25" s="46">
        <v>2264135</v>
      </c>
      <c r="D25" s="11">
        <v>2366088</v>
      </c>
      <c r="E25" s="46">
        <f t="shared" si="0"/>
        <v>-101953</v>
      </c>
      <c r="F25" s="45" t="s">
        <v>128</v>
      </c>
      <c r="G25" s="46">
        <f>+G26+G27</f>
        <v>75180000</v>
      </c>
      <c r="H25" s="11">
        <f>+H26+H27</f>
        <v>75180000</v>
      </c>
      <c r="I25" s="46">
        <f t="shared" si="1"/>
        <v>0</v>
      </c>
    </row>
    <row r="26" spans="2:9" ht="14.25">
      <c r="B26" s="45" t="s">
        <v>129</v>
      </c>
      <c r="C26" s="46">
        <v>16</v>
      </c>
      <c r="D26" s="11">
        <v>16</v>
      </c>
      <c r="E26" s="46">
        <f t="shared" si="0"/>
        <v>0</v>
      </c>
      <c r="F26" s="45" t="s">
        <v>130</v>
      </c>
      <c r="G26" s="46">
        <v>30180000</v>
      </c>
      <c r="H26" s="11">
        <v>30180000</v>
      </c>
      <c r="I26" s="46">
        <f t="shared" si="1"/>
        <v>0</v>
      </c>
    </row>
    <row r="27" spans="2:9" ht="14.25">
      <c r="B27" s="45" t="s">
        <v>131</v>
      </c>
      <c r="C27" s="46">
        <v>7134086</v>
      </c>
      <c r="D27" s="11">
        <v>8445413</v>
      </c>
      <c r="E27" s="46">
        <f t="shared" si="0"/>
        <v>-1311327</v>
      </c>
      <c r="F27" s="45" t="s">
        <v>132</v>
      </c>
      <c r="G27" s="46">
        <v>45000000</v>
      </c>
      <c r="H27" s="11">
        <v>45000000</v>
      </c>
      <c r="I27" s="46">
        <f t="shared" si="1"/>
        <v>0</v>
      </c>
    </row>
    <row r="28" spans="2:9" ht="14.25">
      <c r="B28" s="45" t="s">
        <v>133</v>
      </c>
      <c r="C28" s="46">
        <v>305760</v>
      </c>
      <c r="D28" s="11">
        <v>305760</v>
      </c>
      <c r="E28" s="46">
        <f t="shared" si="0"/>
        <v>0</v>
      </c>
      <c r="F28" s="45" t="s">
        <v>134</v>
      </c>
      <c r="G28" s="46">
        <v>418562993</v>
      </c>
      <c r="H28" s="11">
        <v>447175467</v>
      </c>
      <c r="I28" s="46">
        <f t="shared" si="1"/>
        <v>-28612474</v>
      </c>
    </row>
    <row r="29" spans="2:9" ht="14.25">
      <c r="B29" s="45" t="s">
        <v>135</v>
      </c>
      <c r="C29" s="46">
        <v>650000</v>
      </c>
      <c r="D29" s="11"/>
      <c r="E29" s="46">
        <f t="shared" si="0"/>
        <v>650000</v>
      </c>
      <c r="F29" s="45" t="s">
        <v>136</v>
      </c>
      <c r="G29" s="46">
        <v>-28612474</v>
      </c>
      <c r="H29" s="11">
        <v>-6129134</v>
      </c>
      <c r="I29" s="46">
        <f t="shared" si="1"/>
        <v>-22483340</v>
      </c>
    </row>
    <row r="30" spans="2:9" ht="14.25">
      <c r="B30" s="45" t="s">
        <v>137</v>
      </c>
      <c r="C30" s="46">
        <v>75180000</v>
      </c>
      <c r="D30" s="11">
        <v>75180000</v>
      </c>
      <c r="E30" s="46">
        <f t="shared" si="0"/>
        <v>0</v>
      </c>
      <c r="F30" s="66"/>
      <c r="G30" s="67"/>
      <c r="H30" s="67"/>
      <c r="I30" s="67"/>
    </row>
    <row r="31" spans="2:9" ht="14.25">
      <c r="B31" s="45" t="s">
        <v>138</v>
      </c>
      <c r="C31" s="46">
        <v>39424271</v>
      </c>
      <c r="D31" s="11">
        <v>39157868</v>
      </c>
      <c r="E31" s="46">
        <f t="shared" si="0"/>
        <v>266403</v>
      </c>
      <c r="F31" s="48" t="s">
        <v>139</v>
      </c>
      <c r="G31" s="22">
        <f>+G21 +G24 +G25 +G28</f>
        <v>1994444883</v>
      </c>
      <c r="H31" s="22">
        <f>+H21 +H24 +H25 +H28</f>
        <v>2040669329</v>
      </c>
      <c r="I31" s="22">
        <f t="shared" si="1"/>
        <v>-46224446</v>
      </c>
    </row>
    <row r="32" spans="2:9" ht="14.25">
      <c r="B32" s="48" t="s">
        <v>140</v>
      </c>
      <c r="C32" s="22">
        <f>+C9 +C17</f>
        <v>2069765513</v>
      </c>
      <c r="D32" s="22">
        <f>+D9 +D17</f>
        <v>2121565550</v>
      </c>
      <c r="E32" s="22">
        <f t="shared" si="0"/>
        <v>-51800037</v>
      </c>
      <c r="F32" s="14" t="s">
        <v>141</v>
      </c>
      <c r="G32" s="16">
        <f>+G19 +G31</f>
        <v>2069765513</v>
      </c>
      <c r="H32" s="16">
        <f>+H19 +H31</f>
        <v>2121565550</v>
      </c>
      <c r="I32" s="16">
        <f t="shared" si="1"/>
        <v>-51800037</v>
      </c>
    </row>
  </sheetData>
  <mergeCells count="5">
    <mergeCell ref="B3:I3"/>
    <mergeCell ref="B5:I5"/>
    <mergeCell ref="B7:E7"/>
    <mergeCell ref="F7:I7"/>
    <mergeCell ref="F20:I2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資金収支第一号第一様式</vt:lpstr>
      <vt:lpstr>事業活動第二号第一様式</vt:lpstr>
      <vt:lpstr>貸借対照表第三号第一様式</vt:lpstr>
      <vt:lpstr>資金収支第一号第一様式!Print_Titles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dcterms:created xsi:type="dcterms:W3CDTF">2020-06-23T05:01:03Z</dcterms:created>
  <dcterms:modified xsi:type="dcterms:W3CDTF">2020-11-19T02:46:39Z</dcterms:modified>
</cp:coreProperties>
</file>